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725" yWindow="1170" windowWidth="11715" windowHeight="6375" tabRatio="589" activeTab="0"/>
  </bookViews>
  <sheets>
    <sheet name="фінплан 2013" sheetId="1" r:id="rId1"/>
    <sheet name="ВБМ сант.(2)" sheetId="2" r:id="rId2"/>
    <sheet name="утримання(1)" sheetId="3" r:id="rId3"/>
    <sheet name="спільне використання(4)" sheetId="4" r:id="rId4"/>
    <sheet name="інші (5)" sheetId="5" r:id="rId5"/>
    <sheet name="ТПВ(3)" sheetId="6" r:id="rId6"/>
  </sheets>
  <definedNames/>
  <calcPr fullCalcOnLoad="1" fullPrecision="0"/>
</workbook>
</file>

<file path=xl/sharedStrings.xml><?xml version="1.0" encoding="utf-8"?>
<sst xmlns="http://schemas.openxmlformats.org/spreadsheetml/2006/main" count="547" uniqueCount="226">
  <si>
    <t>Показники</t>
  </si>
  <si>
    <t>Попередній 2012рік</t>
  </si>
  <si>
    <t>План</t>
  </si>
  <si>
    <t>План на 2013рік</t>
  </si>
  <si>
    <t>в т.ч. (помісячно)</t>
  </si>
  <si>
    <t>№   з/п</t>
  </si>
  <si>
    <t xml:space="preserve">                                                                                      Фінансовий план</t>
  </si>
  <si>
    <t xml:space="preserve">                                              комунального підприємства "Житлово - експлуатаційне об'єднання"</t>
  </si>
  <si>
    <t xml:space="preserve">                                                                                          на 2013рік</t>
  </si>
  <si>
    <t>Затверджено :</t>
  </si>
  <si>
    <t>рішенням виконавчого комітету</t>
  </si>
  <si>
    <t>Южноукраїнської міської ради</t>
  </si>
  <si>
    <t>( тис.грн.)</t>
  </si>
  <si>
    <t>Доходи, всього:</t>
  </si>
  <si>
    <t xml:space="preserve"> 1.1</t>
  </si>
  <si>
    <t xml:space="preserve">                                                                                                   на 2013рік </t>
  </si>
  <si>
    <t xml:space="preserve">                                                           ( на спільне використання технологічних електричних мереж)</t>
  </si>
  <si>
    <t>Доходи від спільного використання технологічних електричних мереж</t>
  </si>
  <si>
    <t>Доходи, всього :</t>
  </si>
  <si>
    <t>Витрати, всього: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</si>
  <si>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</si>
  <si>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</si>
  <si>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</si>
  <si>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</si>
  <si>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</si>
  <si>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Фінансовий результат</t>
  </si>
  <si>
    <t>Директор КП ЖЕО</t>
  </si>
  <si>
    <t>Головний бухгалтер</t>
  </si>
  <si>
    <t>З.С.Гульман</t>
  </si>
  <si>
    <t>Н.І.Білан</t>
  </si>
  <si>
    <t xml:space="preserve"> 1.</t>
  </si>
  <si>
    <t>Витрати, всього :</t>
  </si>
  <si>
    <t>Вивезення побутових відходів від населення</t>
  </si>
  <si>
    <t xml:space="preserve"> 1.2</t>
  </si>
  <si>
    <t>Вивезення побутових відходів від орендарів</t>
  </si>
  <si>
    <t xml:space="preserve"> - вивіз ТПВ</t>
  </si>
  <si>
    <t xml:space="preserve"> - складування ТПВ</t>
  </si>
  <si>
    <t>Заробітна плата, всього:</t>
  </si>
  <si>
    <t>Єдиний внесок</t>
  </si>
  <si>
    <t>Матеріали</t>
  </si>
  <si>
    <t>ПММ</t>
  </si>
  <si>
    <t>Комунальні послуги</t>
  </si>
  <si>
    <t xml:space="preserve"> 2.6</t>
  </si>
  <si>
    <t>Електроенергія</t>
  </si>
  <si>
    <t xml:space="preserve"> 2.7</t>
  </si>
  <si>
    <t>Послуги зв'язку</t>
  </si>
  <si>
    <t xml:space="preserve"> 2.8</t>
  </si>
  <si>
    <t>Амортизація основних засобів</t>
  </si>
  <si>
    <t xml:space="preserve"> 2.9</t>
  </si>
  <si>
    <t xml:space="preserve"> 2.10</t>
  </si>
  <si>
    <t xml:space="preserve"> 2.11</t>
  </si>
  <si>
    <t>щоденний медогляд водіїв, техогляд транспорту</t>
  </si>
  <si>
    <t>Інші, всього</t>
  </si>
  <si>
    <t>Транспортні послуги</t>
  </si>
  <si>
    <t xml:space="preserve"> діагностика транспорта, страхування</t>
  </si>
  <si>
    <t>Послуги сторонніх організацій ( утилізація ТПВ )</t>
  </si>
  <si>
    <t>Заробітна плата</t>
  </si>
  <si>
    <t xml:space="preserve"> 1.3</t>
  </si>
  <si>
    <t xml:space="preserve">                  гарячого та холодного водопостачання, водовідведення, центрального опалення та зливової каналізації )</t>
  </si>
  <si>
    <t xml:space="preserve"> 2.3 </t>
  </si>
  <si>
    <t>Дотація з міського бюджету</t>
  </si>
  <si>
    <t>Фінансовий результат з врахуванням дотації</t>
  </si>
  <si>
    <t>Фінансовий результат без врахування дотації</t>
  </si>
  <si>
    <t xml:space="preserve"> - платні послуги по виконанню сантехнічних робіт</t>
  </si>
  <si>
    <t>Доходи ,всього:</t>
  </si>
  <si>
    <t xml:space="preserve"> - тарифні кошти на послуги з утримання будинків і споруд та прибудинкових територій</t>
  </si>
  <si>
    <t xml:space="preserve"> - експлуатаційні витрати</t>
  </si>
  <si>
    <t xml:space="preserve"> в т.ч. по окремо стоячим будівлям </t>
  </si>
  <si>
    <t>Витрати по утриманню житлового фонду</t>
  </si>
  <si>
    <t xml:space="preserve">                                        ( на послуги з утримання будинків і споруд та прибудинкових територій)</t>
  </si>
  <si>
    <t>тис.грн.</t>
  </si>
  <si>
    <t>Поточний ремонт підрядним способом</t>
  </si>
  <si>
    <t>Послуги сторонніх організацій, всього :</t>
  </si>
  <si>
    <t xml:space="preserve"> - дератизація</t>
  </si>
  <si>
    <t xml:space="preserve"> - дезінсекція</t>
  </si>
  <si>
    <t xml:space="preserve"> - періодична повірка, обслуговування та ремонт квартирних засобів обліку води</t>
  </si>
  <si>
    <t>Інші витрати з утримання житлового фонду, всього:</t>
  </si>
  <si>
    <t xml:space="preserve"> - послуги банку  ( комісійний збір за платіжне доручення, за обробку вхідних документів, за касове обслуговування)</t>
  </si>
  <si>
    <t xml:space="preserve"> - комісійний збір по квартплаті</t>
  </si>
  <si>
    <t xml:space="preserve"> - підписка газет, видань, цінових збірників, об яв в газету і на телебачення</t>
  </si>
  <si>
    <t xml:space="preserve"> - обслуговування комп ютерів</t>
  </si>
  <si>
    <t xml:space="preserve"> - обслуговування програми 1-С</t>
  </si>
  <si>
    <t xml:space="preserve"> - екологічний податок</t>
  </si>
  <si>
    <t xml:space="preserve"> - послуги Інтернет</t>
  </si>
  <si>
    <t xml:space="preserve"> - щоденний медогляд водіїв, щоденний технічний огляд транспорту</t>
  </si>
  <si>
    <t xml:space="preserve"> - ремонт плати, перемотка статора, ремонт перфоратора, електроприладдя</t>
  </si>
  <si>
    <t xml:space="preserve"> - випробування монтажних поясів</t>
  </si>
  <si>
    <t xml:space="preserve"> - відрядження</t>
  </si>
  <si>
    <t xml:space="preserve"> - податок на землю</t>
  </si>
  <si>
    <t xml:space="preserve"> - навчання з технічного стану ліфтів</t>
  </si>
  <si>
    <t xml:space="preserve"> - діагностика транспорта, страхування автомобілів, внески в пенсійний фонд</t>
  </si>
  <si>
    <t xml:space="preserve"> - знос ліцензій, придбання медікаментів, виготовлення посвідчень, шиномонтаж, балансировка колес, випробування діелектричних рукавіць, інші</t>
  </si>
  <si>
    <t xml:space="preserve"> - переатестація балонів, вогнегасників, заправка балонів, випробування газової апаратури</t>
  </si>
  <si>
    <t xml:space="preserve"> - збір і зберігання люмінісцентних ламп</t>
  </si>
  <si>
    <t xml:space="preserve"> - придбання плакатів наочної агітації з охорони праці</t>
  </si>
  <si>
    <t xml:space="preserve"> - судовий збір по боржниках, ІТЗ</t>
  </si>
  <si>
    <t xml:space="preserve"> - збір за спеціальне використання води</t>
  </si>
  <si>
    <t xml:space="preserve"> - використання радіоподовжувачів</t>
  </si>
  <si>
    <t xml:space="preserve"> - комплексне вимірювання обладнання ліфтів</t>
  </si>
  <si>
    <t xml:space="preserve"> - вимірювання опори ізоляції і освітлювальної електропроводки в житлових будинках</t>
  </si>
  <si>
    <t xml:space="preserve"> 2.8 </t>
  </si>
  <si>
    <t xml:space="preserve"> 2.11 </t>
  </si>
  <si>
    <t xml:space="preserve"> 2.12</t>
  </si>
  <si>
    <t xml:space="preserve"> - на утриманню житлового фонду</t>
  </si>
  <si>
    <t xml:space="preserve"> - по орендарям</t>
  </si>
  <si>
    <t xml:space="preserve"> - на вивезення ТПВ від населення</t>
  </si>
  <si>
    <t xml:space="preserve"> - на вивезення ТПВ від орендарів</t>
  </si>
  <si>
    <t xml:space="preserve">                                                                                                       інші</t>
  </si>
  <si>
    <t xml:space="preserve"> в т.ч. по окремо стоячим будівлям</t>
  </si>
  <si>
    <t xml:space="preserve"> - дошки об яв та надання місць під рекламу</t>
  </si>
  <si>
    <t xml:space="preserve"> - доходи від виконання робіт згідно договорів</t>
  </si>
  <si>
    <t xml:space="preserve"> - електроенергія орендарів</t>
  </si>
  <si>
    <t xml:space="preserve"> - електроенергія населення</t>
  </si>
  <si>
    <t xml:space="preserve"> - за використану електроенергію</t>
  </si>
  <si>
    <t xml:space="preserve"> - надходження ТМЦ</t>
  </si>
  <si>
    <t xml:space="preserve"> - судовий збір по боржниках</t>
  </si>
  <si>
    <t xml:space="preserve"> - інші ( за послуги транспорта, возврат комісійного збору, відшкодування за послуги з незалежної оцінки майна)</t>
  </si>
  <si>
    <t>Витрати ,всього :</t>
  </si>
  <si>
    <t xml:space="preserve"> - адмінбудівля</t>
  </si>
  <si>
    <t xml:space="preserve"> - ліфт адмінбудівлі</t>
  </si>
  <si>
    <t xml:space="preserve"> - технічне обслуговування ОСББ Красний дім</t>
  </si>
  <si>
    <t>Єдиний внесок, всього:</t>
  </si>
  <si>
    <t>Послуги зв язку</t>
  </si>
  <si>
    <t>Амортизація основних засобів, всього</t>
  </si>
  <si>
    <t>Послуги сторонніх організацій для орендарів</t>
  </si>
  <si>
    <t>Орендна плата</t>
  </si>
  <si>
    <t>Технічне обслуговування ліфтів ОСББ Красний дім</t>
  </si>
  <si>
    <t>Платні послуги по виконанню електричних робіт</t>
  </si>
  <si>
    <t>Платні послуги по ремонту поштових скриньок</t>
  </si>
  <si>
    <t xml:space="preserve"> 1.4</t>
  </si>
  <si>
    <t xml:space="preserve"> 1.5</t>
  </si>
  <si>
    <t>Інші доходи</t>
  </si>
  <si>
    <t>Капітальний ремонт ліфтів за рахунок орендної плати</t>
  </si>
  <si>
    <t>Капітальний ремонт внутрішньобудинкових сантехнічних мереж за рахунок орендної плати</t>
  </si>
  <si>
    <t>Інші витрати, всього:</t>
  </si>
  <si>
    <t xml:space="preserve"> - комісійний збір банку за збір платежів за оренду</t>
  </si>
  <si>
    <t xml:space="preserve"> - членськи внески в "Укржитлоексплуатація"</t>
  </si>
  <si>
    <t xml:space="preserve"> - списання безнадійної заборгованості</t>
  </si>
  <si>
    <t xml:space="preserve"> -  охорона Берізкі державною службою охорони за рахунок орендної плати </t>
  </si>
  <si>
    <t xml:space="preserve"> - об яви в газету і на телебачення ( по орендарям і інші)</t>
  </si>
  <si>
    <t xml:space="preserve"> - виплата пільгової пенсії</t>
  </si>
  <si>
    <t xml:space="preserve"> - інші по ОСББ Красний дім</t>
  </si>
  <si>
    <t>в т.ч. :</t>
  </si>
  <si>
    <t xml:space="preserve"> - конструкція облаштування контейнерного майданчика</t>
  </si>
  <si>
    <t xml:space="preserve"> - програма побудинкового обліку</t>
  </si>
  <si>
    <t xml:space="preserve"> - основні засоби для роботи дільниці по технічному обслуговуванню внутрішньобудинкових сантехнічних систем</t>
  </si>
  <si>
    <t xml:space="preserve"> - прінтери, перфоратори</t>
  </si>
  <si>
    <t xml:space="preserve"> - монтаж системи охороної сигналізації ВТК Берізка</t>
  </si>
  <si>
    <t>Придбання основних засобів</t>
  </si>
  <si>
    <t xml:space="preserve"> За послуги з утримання будинків і споруд та прибудинкових територій</t>
  </si>
  <si>
    <t xml:space="preserve">За послуги з обслуговування і поточного ремонту внутрішньобудинкових сантехнічних мереж </t>
  </si>
  <si>
    <t>За спільне використання технологічних електричних мереж</t>
  </si>
  <si>
    <t>Заробітна плата, всього</t>
  </si>
  <si>
    <t xml:space="preserve"> - на утримання житлового фонду</t>
  </si>
  <si>
    <t xml:space="preserve"> - дільниці з обслуговування і поточного ремонту внутрішньобудинкових сантехнічних мереж </t>
  </si>
  <si>
    <t xml:space="preserve">  - дільниці Саночистка</t>
  </si>
  <si>
    <t xml:space="preserve"> - обслуговування внутрішньобудинкових електромереж (ДПЕМ)</t>
  </si>
  <si>
    <t xml:space="preserve"> - інші </t>
  </si>
  <si>
    <t>Єдиний внесок, всього</t>
  </si>
  <si>
    <t xml:space="preserve"> - інші непередбачені</t>
  </si>
  <si>
    <t xml:space="preserve"> - Паркова, 8, за рахунок оренди</t>
  </si>
  <si>
    <t xml:space="preserve"> - ВТК Берізка, за рахунок оренди</t>
  </si>
  <si>
    <t xml:space="preserve">                                                   дільниці Саночистка ( на послугу "вивезення побутових відходів"  )</t>
  </si>
  <si>
    <t>Додаток до фінансового плану № 4</t>
  </si>
  <si>
    <t>Додаток до фінансового плану № 5</t>
  </si>
  <si>
    <t>Додаток до фінансового плану № 2</t>
  </si>
  <si>
    <t>Зарплата з обслуговування внутрішньобудинкових електромереж</t>
  </si>
  <si>
    <t xml:space="preserve"> Єдиний внесок на зарплату з обслуговування внутрішньобудинкових електромереж</t>
  </si>
  <si>
    <t>Матеріали з обслуговування внутрішньобудинкових електромереж</t>
  </si>
  <si>
    <t>Витрати на охорону праці ДПЕМ</t>
  </si>
  <si>
    <t>Обслуговування кабельних ліній та трансформаторних подстанцій</t>
  </si>
  <si>
    <t>Додаток до фінансового плану № 1</t>
  </si>
  <si>
    <t>Додаток до фінансового плану № 3</t>
  </si>
  <si>
    <t>Послуги сторонніх організацій</t>
  </si>
  <si>
    <t xml:space="preserve">Інші витрати </t>
  </si>
  <si>
    <t>Фінансовий результат без врахування дотації, всього :</t>
  </si>
  <si>
    <t xml:space="preserve"> - інші ( медогляд, автопослуги)</t>
  </si>
  <si>
    <t xml:space="preserve"> - інші (утилізація ТПВ від населення)</t>
  </si>
  <si>
    <t>Сплата податку на прибуток</t>
  </si>
  <si>
    <t xml:space="preserve"> - монтаж системи охоронної сигналізації ВТК Берізка</t>
  </si>
  <si>
    <t xml:space="preserve"> - за рахунок орендної плати </t>
  </si>
  <si>
    <t xml:space="preserve"> - інші непередбачені по собівартості</t>
  </si>
  <si>
    <t>Факт</t>
  </si>
  <si>
    <t xml:space="preserve"> - щодений тех.огляд транспорта, щодений медогляд водіїв</t>
  </si>
  <si>
    <t xml:space="preserve"> - інші</t>
  </si>
  <si>
    <t>Фінансовий результат з врахуванням дотації, всього :</t>
  </si>
  <si>
    <t>Начальник ПЕВ</t>
  </si>
  <si>
    <t>Т.І.Кудрявцева</t>
  </si>
  <si>
    <t>Начальник  ПЕВ</t>
  </si>
  <si>
    <t>Проведення державної експертизи проектної  документації в кошторисної частині  з капітального ремонту ліфтів за рахунок оренди</t>
  </si>
  <si>
    <t xml:space="preserve"> - прінтери, перфоратори, бетономешалка, кондіціонер на касу</t>
  </si>
  <si>
    <t xml:space="preserve"> - інші  згідно договорів</t>
  </si>
  <si>
    <t xml:space="preserve"> - технічне обслуговування і поточний ремонт внутрішньобудинкових систем гарячого та холодного водопостачання, водовідведення, центрального опалення та зливової каналізації (від населення)</t>
  </si>
  <si>
    <t>Інші витрати :</t>
  </si>
  <si>
    <t xml:space="preserve">                           (  дільниці з технічного обслуговування та поточного ремонту внутрішньобудинкових систем</t>
  </si>
  <si>
    <t xml:space="preserve"> 2.10.1</t>
  </si>
  <si>
    <t xml:space="preserve"> 2.10.2</t>
  </si>
  <si>
    <t xml:space="preserve"> 2.10.3</t>
  </si>
  <si>
    <t xml:space="preserve"> 2.10.4</t>
  </si>
  <si>
    <t>Експлуатаційні витрати</t>
  </si>
  <si>
    <t xml:space="preserve"> в т.ч. :</t>
  </si>
  <si>
    <t xml:space="preserve"> - проходження медогляду робітників</t>
  </si>
  <si>
    <t xml:space="preserve"> - виплати, які не входять в ФОП ( оплата за лікарняні за перші 5днів  з єдиним внеском)</t>
  </si>
  <si>
    <t xml:space="preserve"> - виплати, які не в  ФОП ( оплата за лікарняні перші 5 днів з єдиним внеском)</t>
  </si>
  <si>
    <t xml:space="preserve"> виплати, які не в ФОП   ( оплата за лікарняні перші 5днів з єдиним внеском) </t>
  </si>
  <si>
    <t xml:space="preserve"> - 0,5% відрахування до профспілки</t>
  </si>
  <si>
    <t xml:space="preserve"> - виплати, які не входять в ФОП ( оплата за лікарняні перші 5днів з єдиним внеском , матеріальна допомога, виплати по скороченню)</t>
  </si>
  <si>
    <t xml:space="preserve"> - диспетчеризація ліфтів</t>
  </si>
  <si>
    <t xml:space="preserve">  - дільниці Саночистка           (факт 2012р. орендарі)</t>
  </si>
  <si>
    <t xml:space="preserve"> За послуги з вивезення  побутових відходів            (факт 2012року орендарі)</t>
  </si>
  <si>
    <t xml:space="preserve"> - інші непередбачені за рахунок оренди</t>
  </si>
  <si>
    <t xml:space="preserve"> - Паркова, 8 за рахунок оренди</t>
  </si>
  <si>
    <t xml:space="preserve"> - інші за рахунок оренди</t>
  </si>
  <si>
    <t>Капітальний ремонт ліфтів за рахунок бюджетних коштів</t>
  </si>
  <si>
    <t xml:space="preserve"> - інші  за рахунок оренди</t>
  </si>
  <si>
    <t xml:space="preserve"> - інші ( ноутбук, монітори, коп.системи)</t>
  </si>
  <si>
    <t xml:space="preserve"> - автотранспорт, причеп</t>
  </si>
  <si>
    <t>Інші, всього, в т.ч.:</t>
  </si>
  <si>
    <t xml:space="preserve"> - інші згідно договорів</t>
  </si>
  <si>
    <t>Фінансовий результат з врахуванням ІТНВПВ, безоблікових</t>
  </si>
  <si>
    <t xml:space="preserve"> ІТНВПВ, безоблікові , всього</t>
  </si>
  <si>
    <t xml:space="preserve"> Фінансовий результат з врахуванням ІТНВПВ, безоблікових</t>
  </si>
  <si>
    <t xml:space="preserve"> - інші ( ноутбук, монітори, ком.системи)</t>
  </si>
  <si>
    <t xml:space="preserve"> - ІТНВПВ, технологічні </t>
  </si>
  <si>
    <t xml:space="preserve">ІТНВПВ, безоблікові </t>
  </si>
  <si>
    <t>від     06.11.2013 р. №328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</si>
</sst>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,##0.000"/>
    <numFmt numFmtId="175" formatCode="0.0000"/>
    <numFmt numFmtId="176" formatCode="#,##0.00\ [$грн.-422]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\ &quot;грн.&quot;"/>
    <numFmt numFmtId="181" formatCode="[$-422]d\ mmmm\ yyyy&quot; р.&quot;"/>
    <numFmt numFmtId="182" formatCode="[$€-2]\ ###,000_);[Red]\([$€-2]\ ###,000\)"/>
    <numFmt numFmtId="183" formatCode="0.00_ ;[Red]\-0.00\ "/>
    <numFmt numFmtId="184" formatCode="0_ ;[Red]\-0\ "/>
    <numFmt numFmtId="185" formatCode="0.000_ ;[Red]\-0.000\ "/>
    <numFmt numFmtId="186" formatCode="#,##0.00\ &quot;грн.&quot;"/>
    <numFmt numFmtId="187" formatCode="#,##0.00\ _г_р_н_."/>
    <numFmt numFmtId="188" formatCode="0.000"/>
    <numFmt numFmtId="189" formatCode="0.000000000"/>
    <numFmt numFmtId="190" formatCode="0.00000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16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wrapText="1"/>
    </xf>
    <xf numFmtId="173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6" fillId="0" borderId="1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2" fontId="6" fillId="0" borderId="2" xfId="0" applyNumberFormat="1" applyFon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workbookViewId="0" topLeftCell="A109">
      <selection activeCell="F8" sqref="F8:Q8"/>
    </sheetView>
  </sheetViews>
  <sheetFormatPr defaultColWidth="9.00390625" defaultRowHeight="12.75"/>
  <cols>
    <col min="1" max="1" width="4.625" style="0" customWidth="1"/>
    <col min="2" max="2" width="20.125" style="0" customWidth="1"/>
    <col min="3" max="4" width="7.375" style="0" customWidth="1"/>
    <col min="5" max="5" width="8.375" style="0" customWidth="1"/>
    <col min="6" max="6" width="7.125" style="0" customWidth="1"/>
    <col min="7" max="7" width="6.875" style="0" customWidth="1"/>
    <col min="8" max="8" width="6.75390625" style="0" customWidth="1"/>
    <col min="9" max="11" width="6.875" style="0" customWidth="1"/>
    <col min="12" max="13" width="7.00390625" style="0" customWidth="1"/>
    <col min="14" max="14" width="7.125" style="0" customWidth="1"/>
    <col min="15" max="15" width="6.75390625" style="0" customWidth="1"/>
    <col min="16" max="16" width="7.25390625" style="0" customWidth="1"/>
    <col min="17" max="17" width="6.8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9</v>
      </c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10</v>
      </c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11</v>
      </c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 t="s">
        <v>225</v>
      </c>
      <c r="O4" s="1"/>
      <c r="P4" s="1"/>
      <c r="Q4" s="1"/>
    </row>
    <row r="5" spans="1:17" ht="12.75">
      <c r="A5" s="1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 t="s">
        <v>12</v>
      </c>
      <c r="Q7" s="1"/>
    </row>
    <row r="8" spans="1:17" ht="37.5" customHeight="1">
      <c r="A8" s="24" t="s">
        <v>5</v>
      </c>
      <c r="B8" s="24" t="s">
        <v>0</v>
      </c>
      <c r="C8" s="24" t="s">
        <v>1</v>
      </c>
      <c r="D8" s="24"/>
      <c r="E8" s="24" t="s">
        <v>3</v>
      </c>
      <c r="F8" s="24" t="s">
        <v>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29.25" customHeight="1">
      <c r="A9" s="24"/>
      <c r="B9" s="24"/>
      <c r="C9" s="3" t="s">
        <v>2</v>
      </c>
      <c r="D9" s="2" t="s">
        <v>182</v>
      </c>
      <c r="E9" s="24"/>
      <c r="F9" s="3">
        <v>1</v>
      </c>
      <c r="G9" s="3">
        <v>2</v>
      </c>
      <c r="H9" s="3">
        <v>3</v>
      </c>
      <c r="I9" s="3">
        <v>4</v>
      </c>
      <c r="J9" s="3">
        <v>5</v>
      </c>
      <c r="K9" s="3">
        <v>6</v>
      </c>
      <c r="L9" s="3">
        <v>7</v>
      </c>
      <c r="M9" s="3">
        <v>8</v>
      </c>
      <c r="N9" s="3">
        <v>9</v>
      </c>
      <c r="O9" s="3">
        <v>10</v>
      </c>
      <c r="P9" s="3">
        <v>11</v>
      </c>
      <c r="Q9" s="3">
        <v>12</v>
      </c>
    </row>
    <row r="10" spans="1:17" ht="16.5" customHeight="1">
      <c r="A10" s="5">
        <v>1</v>
      </c>
      <c r="B10" s="4" t="s">
        <v>13</v>
      </c>
      <c r="C10" s="11">
        <f>C11+C12+C13+C14+C15</f>
        <v>22232.5</v>
      </c>
      <c r="D10" s="11">
        <f>D11+D12+D13+D14+D15</f>
        <v>22481.79</v>
      </c>
      <c r="E10" s="11">
        <f aca="true" t="shared" si="0" ref="E10:E43">F10+G10+H10+I10+J10+K10+L10+M10+N10+O10+P10+Q10</f>
        <v>26496.33</v>
      </c>
      <c r="F10" s="11">
        <f>F11+F12+F13+F14+F15</f>
        <v>1999.19</v>
      </c>
      <c r="G10" s="11">
        <f aca="true" t="shared" si="1" ref="G10:Q10">G11+G12+G13+G14+G15</f>
        <v>2248.26</v>
      </c>
      <c r="H10" s="11">
        <f t="shared" si="1"/>
        <v>2293.55</v>
      </c>
      <c r="I10" s="11">
        <f t="shared" si="1"/>
        <v>2289.62</v>
      </c>
      <c r="J10" s="11">
        <f t="shared" si="1"/>
        <v>2133.62</v>
      </c>
      <c r="K10" s="11">
        <f t="shared" si="1"/>
        <v>2089.83</v>
      </c>
      <c r="L10" s="11">
        <f t="shared" si="1"/>
        <v>2360.92</v>
      </c>
      <c r="M10" s="11">
        <f t="shared" si="1"/>
        <v>2260.22</v>
      </c>
      <c r="N10" s="11">
        <f t="shared" si="1"/>
        <v>2440.81</v>
      </c>
      <c r="O10" s="11">
        <f t="shared" si="1"/>
        <v>2144.42</v>
      </c>
      <c r="P10" s="11">
        <f t="shared" si="1"/>
        <v>2109.81</v>
      </c>
      <c r="Q10" s="11">
        <f t="shared" si="1"/>
        <v>2126.08</v>
      </c>
    </row>
    <row r="11" spans="1:17" ht="52.5" customHeight="1">
      <c r="A11" s="6" t="s">
        <v>14</v>
      </c>
      <c r="B11" s="7" t="s">
        <v>149</v>
      </c>
      <c r="C11" s="11">
        <v>16924.3</v>
      </c>
      <c r="D11" s="11">
        <v>17015.75</v>
      </c>
      <c r="E11" s="11">
        <f t="shared" si="0"/>
        <v>14765.97</v>
      </c>
      <c r="F11" s="11">
        <v>1141</v>
      </c>
      <c r="G11" s="11">
        <v>1230.62</v>
      </c>
      <c r="H11" s="11">
        <v>1238.64</v>
      </c>
      <c r="I11" s="11">
        <v>1240</v>
      </c>
      <c r="J11" s="11">
        <v>1226.55</v>
      </c>
      <c r="K11" s="11">
        <v>1228.89</v>
      </c>
      <c r="L11" s="11">
        <v>1229.83</v>
      </c>
      <c r="M11" s="11">
        <v>1233.76</v>
      </c>
      <c r="N11" s="11">
        <v>1229.27</v>
      </c>
      <c r="O11" s="11">
        <v>1234.27</v>
      </c>
      <c r="P11" s="11">
        <v>1242.97</v>
      </c>
      <c r="Q11" s="11">
        <v>1290.17</v>
      </c>
    </row>
    <row r="12" spans="1:17" ht="63.75" customHeight="1">
      <c r="A12" s="5" t="s">
        <v>33</v>
      </c>
      <c r="B12" s="7" t="s">
        <v>150</v>
      </c>
      <c r="C12" s="11"/>
      <c r="D12" s="11">
        <v>416.6</v>
      </c>
      <c r="E12" s="11">
        <f t="shared" si="0"/>
        <v>5057.33</v>
      </c>
      <c r="F12" s="11">
        <v>413.21</v>
      </c>
      <c r="G12" s="11">
        <v>423.73</v>
      </c>
      <c r="H12" s="11">
        <v>427.01</v>
      </c>
      <c r="I12" s="11">
        <v>421.28</v>
      </c>
      <c r="J12" s="11">
        <v>424.4</v>
      </c>
      <c r="K12" s="11">
        <v>419.83</v>
      </c>
      <c r="L12" s="11">
        <v>422.34</v>
      </c>
      <c r="M12" s="11">
        <v>424.26</v>
      </c>
      <c r="N12" s="11">
        <v>421.28</v>
      </c>
      <c r="O12" s="11">
        <v>421.83</v>
      </c>
      <c r="P12" s="11">
        <v>423.83</v>
      </c>
      <c r="Q12" s="11">
        <v>414.33</v>
      </c>
    </row>
    <row r="13" spans="1:17" ht="51.75" customHeight="1">
      <c r="A13" s="5" t="s">
        <v>57</v>
      </c>
      <c r="B13" s="7" t="s">
        <v>209</v>
      </c>
      <c r="C13" s="11">
        <v>308.4</v>
      </c>
      <c r="D13" s="11">
        <v>337.61</v>
      </c>
      <c r="E13" s="11">
        <f t="shared" si="0"/>
        <v>2214.39</v>
      </c>
      <c r="F13" s="11">
        <v>179.34</v>
      </c>
      <c r="G13" s="11">
        <v>183.83</v>
      </c>
      <c r="H13" s="11">
        <v>189.22</v>
      </c>
      <c r="I13" s="11">
        <v>183.96</v>
      </c>
      <c r="J13" s="11">
        <v>185.73</v>
      </c>
      <c r="K13" s="11">
        <v>184.39</v>
      </c>
      <c r="L13" s="11">
        <v>184.64</v>
      </c>
      <c r="M13" s="11">
        <v>185.53</v>
      </c>
      <c r="N13" s="11">
        <v>184.6</v>
      </c>
      <c r="O13" s="11">
        <v>184.5</v>
      </c>
      <c r="P13" s="11">
        <v>190.49</v>
      </c>
      <c r="Q13" s="11">
        <v>178.16</v>
      </c>
    </row>
    <row r="14" spans="1:17" ht="49.5" customHeight="1">
      <c r="A14" s="5" t="s">
        <v>129</v>
      </c>
      <c r="B14" s="7" t="s">
        <v>151</v>
      </c>
      <c r="C14" s="11">
        <v>1510.2</v>
      </c>
      <c r="D14" s="11">
        <v>1510.18</v>
      </c>
      <c r="E14" s="11">
        <f t="shared" si="0"/>
        <v>1423.2</v>
      </c>
      <c r="F14" s="11">
        <v>118.6</v>
      </c>
      <c r="G14" s="11">
        <v>118.6</v>
      </c>
      <c r="H14" s="11">
        <v>118.6</v>
      </c>
      <c r="I14" s="11">
        <v>118.6</v>
      </c>
      <c r="J14" s="11">
        <v>118.6</v>
      </c>
      <c r="K14" s="11">
        <v>118.6</v>
      </c>
      <c r="L14" s="11">
        <v>118.6</v>
      </c>
      <c r="M14" s="11">
        <v>118.6</v>
      </c>
      <c r="N14" s="11">
        <v>118.6</v>
      </c>
      <c r="O14" s="11">
        <v>118.6</v>
      </c>
      <c r="P14" s="11">
        <v>118.6</v>
      </c>
      <c r="Q14" s="11">
        <v>118.6</v>
      </c>
    </row>
    <row r="15" spans="1:17" ht="15" customHeight="1">
      <c r="A15" s="5" t="s">
        <v>130</v>
      </c>
      <c r="B15" s="7" t="s">
        <v>131</v>
      </c>
      <c r="C15" s="11">
        <v>3489.6</v>
      </c>
      <c r="D15" s="11">
        <v>3201.65</v>
      </c>
      <c r="E15" s="11">
        <f t="shared" si="0"/>
        <v>3035.44</v>
      </c>
      <c r="F15" s="11">
        <v>147.04</v>
      </c>
      <c r="G15" s="11">
        <v>291.48</v>
      </c>
      <c r="H15" s="11">
        <v>320.08</v>
      </c>
      <c r="I15" s="11">
        <v>325.78</v>
      </c>
      <c r="J15" s="11">
        <v>178.34</v>
      </c>
      <c r="K15" s="11">
        <v>138.12</v>
      </c>
      <c r="L15" s="11">
        <v>405.51</v>
      </c>
      <c r="M15" s="11">
        <v>298.07</v>
      </c>
      <c r="N15" s="11">
        <v>487.06</v>
      </c>
      <c r="O15" s="11">
        <v>185.22</v>
      </c>
      <c r="P15" s="11">
        <v>133.92</v>
      </c>
      <c r="Q15" s="11">
        <v>124.82</v>
      </c>
    </row>
    <row r="16" spans="1:18" ht="14.25" customHeight="1">
      <c r="A16" s="5">
        <v>2</v>
      </c>
      <c r="B16" s="7" t="s">
        <v>19</v>
      </c>
      <c r="C16" s="11">
        <f aca="true" t="shared" si="2" ref="C16:D21">C22+C28+C34+C40+C46+C52+C58+C64+C70+C76+C82+C88</f>
        <v>22150.51</v>
      </c>
      <c r="D16" s="11">
        <f>D17+D18+D19+D20+D21</f>
        <v>22412.14</v>
      </c>
      <c r="E16" s="11">
        <f t="shared" si="0"/>
        <v>26218.05</v>
      </c>
      <c r="F16" s="11">
        <f>F17+F18+F19+F20+F21</f>
        <v>1914.25</v>
      </c>
      <c r="G16" s="11">
        <f aca="true" t="shared" si="3" ref="G16:Q16">G17+G18+G19+G20+G21</f>
        <v>2171.15</v>
      </c>
      <c r="H16" s="11">
        <f t="shared" si="3"/>
        <v>2316.96</v>
      </c>
      <c r="I16" s="11">
        <f t="shared" si="3"/>
        <v>2129.84</v>
      </c>
      <c r="J16" s="11">
        <f t="shared" si="3"/>
        <v>2015.44</v>
      </c>
      <c r="K16" s="11">
        <f t="shared" si="3"/>
        <v>2047.02</v>
      </c>
      <c r="L16" s="11">
        <f t="shared" si="3"/>
        <v>2331.23</v>
      </c>
      <c r="M16" s="11">
        <f t="shared" si="3"/>
        <v>2163.81</v>
      </c>
      <c r="N16" s="11">
        <f t="shared" si="3"/>
        <v>2668.05</v>
      </c>
      <c r="O16" s="11">
        <f t="shared" si="3"/>
        <v>2154.88</v>
      </c>
      <c r="P16" s="11">
        <f t="shared" si="3"/>
        <v>2148.71</v>
      </c>
      <c r="Q16" s="11">
        <f t="shared" si="3"/>
        <v>2156.71</v>
      </c>
      <c r="R16" s="13"/>
    </row>
    <row r="17" spans="1:17" ht="24" customHeight="1">
      <c r="A17" s="5"/>
      <c r="B17" s="7" t="s">
        <v>153</v>
      </c>
      <c r="C17" s="11">
        <f t="shared" si="2"/>
        <v>16902.47</v>
      </c>
      <c r="D17" s="11">
        <f>D23+D29+D35+D41+D47+D53+D59+D65+D71+D77+D83+D89</f>
        <v>16908.9</v>
      </c>
      <c r="E17" s="11">
        <f t="shared" si="0"/>
        <v>13980.62</v>
      </c>
      <c r="F17" s="11">
        <f aca="true" t="shared" si="4" ref="F17:Q17">F23+F29+F35+F41+F47+F53+F59+F65+F71+F77+F83+F89</f>
        <v>1084.14</v>
      </c>
      <c r="G17" s="11">
        <f t="shared" si="4"/>
        <v>1147.77</v>
      </c>
      <c r="H17" s="11">
        <f t="shared" si="4"/>
        <v>1160.23</v>
      </c>
      <c r="I17" s="11">
        <f t="shared" si="4"/>
        <v>1005.06</v>
      </c>
      <c r="J17" s="11">
        <f t="shared" si="4"/>
        <v>1115.51</v>
      </c>
      <c r="K17" s="11">
        <f t="shared" si="4"/>
        <v>1169.21</v>
      </c>
      <c r="L17" s="11">
        <f t="shared" si="4"/>
        <v>1110.41</v>
      </c>
      <c r="M17" s="11">
        <f t="shared" si="4"/>
        <v>1180.04</v>
      </c>
      <c r="N17" s="11">
        <f t="shared" si="4"/>
        <v>1328.85</v>
      </c>
      <c r="O17" s="11">
        <f t="shared" si="4"/>
        <v>1219.47</v>
      </c>
      <c r="P17" s="11">
        <f t="shared" si="4"/>
        <v>1217</v>
      </c>
      <c r="Q17" s="11">
        <f t="shared" si="4"/>
        <v>1242.93</v>
      </c>
    </row>
    <row r="18" spans="1:17" ht="63.75">
      <c r="A18" s="5"/>
      <c r="B18" s="7" t="s">
        <v>154</v>
      </c>
      <c r="C18" s="11">
        <f t="shared" si="2"/>
        <v>0</v>
      </c>
      <c r="D18" s="11">
        <f>D24+D30+D36+D42+D48+D54+D60+D66+D72+D78+D84+D90</f>
        <v>402.33</v>
      </c>
      <c r="E18" s="11">
        <f t="shared" si="0"/>
        <v>5596.21</v>
      </c>
      <c r="F18" s="11">
        <f>F24+F30+F36+F42+F48+F54+F60+F66+F72+F78+F84+F90</f>
        <v>428.35</v>
      </c>
      <c r="G18" s="11">
        <f aca="true" t="shared" si="5" ref="G18:Q18">G24+G30+G36+G42+G48+G54+G60+G66+G72+G78+G84+G90</f>
        <v>431.24</v>
      </c>
      <c r="H18" s="11">
        <f t="shared" si="5"/>
        <v>404.12</v>
      </c>
      <c r="I18" s="11">
        <f t="shared" si="5"/>
        <v>440.41</v>
      </c>
      <c r="J18" s="11">
        <f t="shared" si="5"/>
        <v>458.11</v>
      </c>
      <c r="K18" s="11">
        <f t="shared" si="5"/>
        <v>473.11</v>
      </c>
      <c r="L18" s="11">
        <f t="shared" si="5"/>
        <v>474.08</v>
      </c>
      <c r="M18" s="11">
        <f t="shared" si="5"/>
        <v>449.71</v>
      </c>
      <c r="N18" s="11">
        <f t="shared" si="5"/>
        <v>536.89</v>
      </c>
      <c r="O18" s="11">
        <f t="shared" si="5"/>
        <v>498.41</v>
      </c>
      <c r="P18" s="11">
        <f t="shared" si="5"/>
        <v>489.3</v>
      </c>
      <c r="Q18" s="11">
        <f t="shared" si="5"/>
        <v>512.48</v>
      </c>
    </row>
    <row r="19" spans="1:18" ht="25.5">
      <c r="A19" s="5"/>
      <c r="B19" s="7" t="s">
        <v>208</v>
      </c>
      <c r="C19" s="11">
        <f t="shared" si="2"/>
        <v>241.18</v>
      </c>
      <c r="D19" s="11">
        <f t="shared" si="2"/>
        <v>199.08</v>
      </c>
      <c r="E19" s="11">
        <f t="shared" si="0"/>
        <v>2174.29</v>
      </c>
      <c r="F19" s="11">
        <f>F25+F31+F37+F43+F49+F55+F61+F67+F73+F79+F85+F91</f>
        <v>190.85</v>
      </c>
      <c r="G19" s="11">
        <f aca="true" t="shared" si="6" ref="G19:Q19">G25+G31+G37+G43+G49+G55+G61+G67+G73+G79+G85+G91</f>
        <v>160.7</v>
      </c>
      <c r="H19" s="11">
        <f t="shared" si="6"/>
        <v>170.9</v>
      </c>
      <c r="I19" s="11">
        <f t="shared" si="6"/>
        <v>167.71</v>
      </c>
      <c r="J19" s="11">
        <f t="shared" si="6"/>
        <v>176.32</v>
      </c>
      <c r="K19" s="11">
        <f t="shared" si="6"/>
        <v>168.6</v>
      </c>
      <c r="L19" s="11">
        <f t="shared" si="6"/>
        <v>189.04</v>
      </c>
      <c r="M19" s="11">
        <f t="shared" si="6"/>
        <v>175.42</v>
      </c>
      <c r="N19" s="11">
        <f t="shared" si="6"/>
        <v>190.74</v>
      </c>
      <c r="O19" s="11">
        <f t="shared" si="6"/>
        <v>190.68</v>
      </c>
      <c r="P19" s="11">
        <f t="shared" si="6"/>
        <v>192.7</v>
      </c>
      <c r="Q19" s="11">
        <f t="shared" si="6"/>
        <v>200.63</v>
      </c>
      <c r="R19" s="13"/>
    </row>
    <row r="20" spans="1:17" ht="38.25">
      <c r="A20" s="5"/>
      <c r="B20" s="7" t="s">
        <v>156</v>
      </c>
      <c r="C20" s="11">
        <f t="shared" si="2"/>
        <v>1510.2</v>
      </c>
      <c r="D20" s="11">
        <f>D26+D32+D38+D44+D50+D56+D62+D68+D74+D80+D86+D92</f>
        <v>1520.59</v>
      </c>
      <c r="E20" s="11">
        <f t="shared" si="0"/>
        <v>1496</v>
      </c>
      <c r="F20" s="11">
        <f>F26+F32+F38+F44+F50+F56+F62+F68+F74+F80+F86+F92</f>
        <v>113.2</v>
      </c>
      <c r="G20" s="11">
        <f aca="true" t="shared" si="7" ref="G20:Q20">G26+G32+G38+G44+G50+G56+G62+G68+G74+G80+G86+G92</f>
        <v>120.46</v>
      </c>
      <c r="H20" s="11">
        <f t="shared" si="7"/>
        <v>106.11</v>
      </c>
      <c r="I20" s="11">
        <f t="shared" si="7"/>
        <v>127.88</v>
      </c>
      <c r="J20" s="11">
        <f t="shared" si="7"/>
        <v>135.04</v>
      </c>
      <c r="K20" s="11">
        <f t="shared" si="7"/>
        <v>121.18</v>
      </c>
      <c r="L20" s="11">
        <f t="shared" si="7"/>
        <v>144.76</v>
      </c>
      <c r="M20" s="11">
        <f t="shared" si="7"/>
        <v>163</v>
      </c>
      <c r="N20" s="11">
        <f t="shared" si="7"/>
        <v>115.23</v>
      </c>
      <c r="O20" s="11">
        <f t="shared" si="7"/>
        <v>115.92</v>
      </c>
      <c r="P20" s="11">
        <f t="shared" si="7"/>
        <v>115.92</v>
      </c>
      <c r="Q20" s="11">
        <f t="shared" si="7"/>
        <v>117.3</v>
      </c>
    </row>
    <row r="21" spans="1:17" ht="12.75">
      <c r="A21" s="5"/>
      <c r="B21" s="7" t="s">
        <v>157</v>
      </c>
      <c r="C21" s="11">
        <f t="shared" si="2"/>
        <v>3496.66</v>
      </c>
      <c r="D21" s="11">
        <f>D27+D33+D39+D45+D51+D57+D63+D69+D75+D81+D87+D93</f>
        <v>3381.24</v>
      </c>
      <c r="E21" s="11">
        <f t="shared" si="0"/>
        <v>2970.93</v>
      </c>
      <c r="F21" s="11">
        <f>F27+F33+F39+F45+F51+F57+F63+F69+F75+F81+F87+F93</f>
        <v>97.71</v>
      </c>
      <c r="G21" s="11">
        <f aca="true" t="shared" si="8" ref="G21:Q21">G27+G33+G39+G45+G51+G57+G63+G69+G75+G81+G87+G93</f>
        <v>310.98</v>
      </c>
      <c r="H21" s="11">
        <f t="shared" si="8"/>
        <v>475.6</v>
      </c>
      <c r="I21" s="11">
        <f t="shared" si="8"/>
        <v>388.78</v>
      </c>
      <c r="J21" s="11">
        <f t="shared" si="8"/>
        <v>130.46</v>
      </c>
      <c r="K21" s="11">
        <f t="shared" si="8"/>
        <v>114.92</v>
      </c>
      <c r="L21" s="11">
        <f t="shared" si="8"/>
        <v>412.94</v>
      </c>
      <c r="M21" s="11">
        <f t="shared" si="8"/>
        <v>195.64</v>
      </c>
      <c r="N21" s="11">
        <f t="shared" si="8"/>
        <v>496.34</v>
      </c>
      <c r="O21" s="11">
        <f t="shared" si="8"/>
        <v>130.4</v>
      </c>
      <c r="P21" s="11">
        <f t="shared" si="8"/>
        <v>133.79</v>
      </c>
      <c r="Q21" s="11">
        <f t="shared" si="8"/>
        <v>83.37</v>
      </c>
    </row>
    <row r="22" spans="1:18" ht="12.75">
      <c r="A22" s="5" t="s">
        <v>20</v>
      </c>
      <c r="B22" s="7" t="s">
        <v>152</v>
      </c>
      <c r="C22" s="11">
        <f>C23+C24+C25+C26+C27</f>
        <v>9342.8</v>
      </c>
      <c r="D22" s="11">
        <f>D23+D24+D25+D26+D27</f>
        <v>9296.65</v>
      </c>
      <c r="E22" s="11">
        <f t="shared" si="0"/>
        <v>11407.19</v>
      </c>
      <c r="F22" s="11">
        <f aca="true" t="shared" si="9" ref="F22:Q22">F23+F24+F25+F26+F27</f>
        <v>967.17</v>
      </c>
      <c r="G22" s="11">
        <f t="shared" si="9"/>
        <v>957.45</v>
      </c>
      <c r="H22" s="11">
        <f t="shared" si="9"/>
        <v>950.95</v>
      </c>
      <c r="I22" s="11">
        <f t="shared" si="9"/>
        <v>897.24</v>
      </c>
      <c r="J22" s="11">
        <f t="shared" si="9"/>
        <v>887.95</v>
      </c>
      <c r="K22" s="11">
        <f t="shared" si="9"/>
        <v>895.81</v>
      </c>
      <c r="L22" s="11">
        <f t="shared" si="9"/>
        <v>889.88</v>
      </c>
      <c r="M22" s="11">
        <f t="shared" si="9"/>
        <v>892.23</v>
      </c>
      <c r="N22" s="11">
        <f t="shared" si="9"/>
        <v>999.43</v>
      </c>
      <c r="O22" s="11">
        <f t="shared" si="9"/>
        <v>999.95</v>
      </c>
      <c r="P22" s="11">
        <f t="shared" si="9"/>
        <v>999.94</v>
      </c>
      <c r="Q22" s="11">
        <f t="shared" si="9"/>
        <v>1069.19</v>
      </c>
      <c r="R22" s="13"/>
    </row>
    <row r="23" spans="1:17" ht="25.5">
      <c r="A23" s="5"/>
      <c r="B23" s="7" t="s">
        <v>153</v>
      </c>
      <c r="C23" s="11">
        <v>8878.34</v>
      </c>
      <c r="D23" s="11">
        <v>8601.59</v>
      </c>
      <c r="E23" s="11">
        <f t="shared" si="0"/>
        <v>6950.21</v>
      </c>
      <c r="F23" s="11">
        <v>602.07</v>
      </c>
      <c r="G23" s="11">
        <v>600.04</v>
      </c>
      <c r="H23" s="11">
        <v>607.94</v>
      </c>
      <c r="I23" s="11">
        <v>543.28</v>
      </c>
      <c r="J23" s="11">
        <v>523.75</v>
      </c>
      <c r="K23" s="11">
        <v>523.49</v>
      </c>
      <c r="L23" s="11">
        <v>526.27</v>
      </c>
      <c r="M23" s="11">
        <v>520.4</v>
      </c>
      <c r="N23" s="11">
        <v>614.4</v>
      </c>
      <c r="O23" s="11">
        <v>614.4</v>
      </c>
      <c r="P23" s="11">
        <v>614.4</v>
      </c>
      <c r="Q23" s="11">
        <v>659.77</v>
      </c>
    </row>
    <row r="24" spans="1:17" ht="63.75">
      <c r="A24" s="5"/>
      <c r="B24" s="7" t="s">
        <v>154</v>
      </c>
      <c r="C24" s="11"/>
      <c r="D24" s="11">
        <v>258.71</v>
      </c>
      <c r="E24" s="11">
        <f t="shared" si="0"/>
        <v>3262.51</v>
      </c>
      <c r="F24" s="11">
        <v>264.01</v>
      </c>
      <c r="G24" s="11">
        <v>267.24</v>
      </c>
      <c r="H24" s="11">
        <v>250.49</v>
      </c>
      <c r="I24" s="11">
        <v>258.06</v>
      </c>
      <c r="J24" s="11">
        <v>265.08</v>
      </c>
      <c r="K24" s="11">
        <v>269.29</v>
      </c>
      <c r="L24" s="11">
        <v>270.7</v>
      </c>
      <c r="M24" s="11">
        <v>280.98</v>
      </c>
      <c r="N24" s="11">
        <v>280</v>
      </c>
      <c r="O24" s="11">
        <v>280</v>
      </c>
      <c r="P24" s="11">
        <v>280</v>
      </c>
      <c r="Q24" s="11">
        <v>296.66</v>
      </c>
    </row>
    <row r="25" spans="1:17" ht="12.75">
      <c r="A25" s="5"/>
      <c r="B25" s="7" t="s">
        <v>155</v>
      </c>
      <c r="C25" s="11">
        <v>110.5</v>
      </c>
      <c r="D25" s="11">
        <v>72.82</v>
      </c>
      <c r="E25" s="11">
        <f t="shared" si="0"/>
        <v>935.97</v>
      </c>
      <c r="F25" s="11">
        <v>72.45</v>
      </c>
      <c r="G25" s="11">
        <v>70.92</v>
      </c>
      <c r="H25" s="11">
        <v>73.78</v>
      </c>
      <c r="I25" s="11">
        <v>74.91</v>
      </c>
      <c r="J25" s="11">
        <v>79.1</v>
      </c>
      <c r="K25" s="11">
        <v>72.72</v>
      </c>
      <c r="L25" s="11">
        <v>73.55</v>
      </c>
      <c r="M25" s="11">
        <v>73.2</v>
      </c>
      <c r="N25" s="11">
        <v>84.95</v>
      </c>
      <c r="O25" s="11">
        <v>84.95</v>
      </c>
      <c r="P25" s="11">
        <v>84.95</v>
      </c>
      <c r="Q25" s="11">
        <v>90.49</v>
      </c>
    </row>
    <row r="26" spans="1:17" ht="38.25">
      <c r="A26" s="5"/>
      <c r="B26" s="7" t="s">
        <v>156</v>
      </c>
      <c r="C26" s="11">
        <v>110.1</v>
      </c>
      <c r="D26" s="11">
        <v>114.9</v>
      </c>
      <c r="E26" s="11">
        <f t="shared" si="0"/>
        <v>111.84</v>
      </c>
      <c r="F26" s="11">
        <v>8.96</v>
      </c>
      <c r="G26" s="11">
        <v>7.55</v>
      </c>
      <c r="H26" s="11">
        <v>9.21</v>
      </c>
      <c r="I26" s="11">
        <v>9.48</v>
      </c>
      <c r="J26" s="11">
        <v>9.83</v>
      </c>
      <c r="K26" s="11">
        <v>9.54</v>
      </c>
      <c r="L26" s="11">
        <v>9.39</v>
      </c>
      <c r="M26" s="11">
        <v>9.38</v>
      </c>
      <c r="N26" s="11">
        <v>9</v>
      </c>
      <c r="O26" s="11">
        <v>9.5</v>
      </c>
      <c r="P26" s="11">
        <v>9.5</v>
      </c>
      <c r="Q26" s="11">
        <v>10.5</v>
      </c>
    </row>
    <row r="27" spans="1:17" ht="12.75">
      <c r="A27" s="5"/>
      <c r="B27" s="7" t="s">
        <v>157</v>
      </c>
      <c r="C27" s="11">
        <v>243.86</v>
      </c>
      <c r="D27" s="11">
        <v>248.63</v>
      </c>
      <c r="E27" s="11">
        <f t="shared" si="0"/>
        <v>146.66</v>
      </c>
      <c r="F27" s="11">
        <v>19.68</v>
      </c>
      <c r="G27" s="11">
        <v>11.7</v>
      </c>
      <c r="H27" s="11">
        <v>9.53</v>
      </c>
      <c r="I27" s="11">
        <v>11.51</v>
      </c>
      <c r="J27" s="11">
        <v>10.19</v>
      </c>
      <c r="K27" s="11">
        <v>20.77</v>
      </c>
      <c r="L27" s="11">
        <v>9.97</v>
      </c>
      <c r="M27" s="11">
        <v>8.27</v>
      </c>
      <c r="N27" s="11">
        <v>11.08</v>
      </c>
      <c r="O27" s="11">
        <v>11.1</v>
      </c>
      <c r="P27" s="11">
        <v>11.09</v>
      </c>
      <c r="Q27" s="11">
        <v>11.77</v>
      </c>
    </row>
    <row r="28" spans="1:18" ht="12.75">
      <c r="A28" s="5" t="s">
        <v>21</v>
      </c>
      <c r="B28" s="7" t="s">
        <v>158</v>
      </c>
      <c r="C28" s="11">
        <f>C29+C30+C31+C32+C33</f>
        <v>3435.35</v>
      </c>
      <c r="D28" s="11">
        <f>D29+D30+D31+D32+D33</f>
        <v>3363.53</v>
      </c>
      <c r="E28" s="11">
        <f t="shared" si="0"/>
        <v>4129.91</v>
      </c>
      <c r="F28" s="11">
        <f>F29+F30+F31+F32+F33</f>
        <v>348.02</v>
      </c>
      <c r="G28" s="11">
        <f aca="true" t="shared" si="10" ref="G28:Q28">G29+G30+G31+G32+G33</f>
        <v>343.97</v>
      </c>
      <c r="H28" s="11">
        <f t="shared" si="10"/>
        <v>341.73</v>
      </c>
      <c r="I28" s="11">
        <f t="shared" si="10"/>
        <v>321.24</v>
      </c>
      <c r="J28" s="11">
        <f t="shared" si="10"/>
        <v>317.96</v>
      </c>
      <c r="K28" s="11">
        <f t="shared" si="10"/>
        <v>321.62</v>
      </c>
      <c r="L28" s="11">
        <f t="shared" si="10"/>
        <v>319.9</v>
      </c>
      <c r="M28" s="11">
        <f t="shared" si="10"/>
        <v>319.48</v>
      </c>
      <c r="N28" s="11">
        <f t="shared" si="10"/>
        <v>367.48</v>
      </c>
      <c r="O28" s="11">
        <f t="shared" si="10"/>
        <v>367.68</v>
      </c>
      <c r="P28" s="11">
        <f t="shared" si="10"/>
        <v>367.68</v>
      </c>
      <c r="Q28" s="11">
        <f t="shared" si="10"/>
        <v>393.15</v>
      </c>
      <c r="R28" s="13"/>
    </row>
    <row r="29" spans="1:17" ht="27" customHeight="1">
      <c r="A29" s="5"/>
      <c r="B29" s="7" t="s">
        <v>153</v>
      </c>
      <c r="C29" s="11">
        <v>3264.55</v>
      </c>
      <c r="D29" s="11">
        <v>3117.88</v>
      </c>
      <c r="E29" s="11">
        <f t="shared" si="0"/>
        <v>2537.96</v>
      </c>
      <c r="F29" s="11">
        <v>220.19</v>
      </c>
      <c r="G29" s="11">
        <v>218.41</v>
      </c>
      <c r="H29" s="11">
        <v>221.96</v>
      </c>
      <c r="I29" s="11">
        <v>197.65</v>
      </c>
      <c r="J29" s="11">
        <v>190.18</v>
      </c>
      <c r="K29" s="11">
        <v>188.4</v>
      </c>
      <c r="L29" s="11">
        <v>191.76</v>
      </c>
      <c r="M29" s="11">
        <v>189.07</v>
      </c>
      <c r="N29" s="11">
        <v>225.91</v>
      </c>
      <c r="O29" s="11">
        <v>225.91</v>
      </c>
      <c r="P29" s="11">
        <v>225.91</v>
      </c>
      <c r="Q29" s="11">
        <v>242.61</v>
      </c>
    </row>
    <row r="30" spans="1:17" ht="63.75">
      <c r="A30" s="5"/>
      <c r="B30" s="7" t="s">
        <v>154</v>
      </c>
      <c r="C30" s="11"/>
      <c r="D30" s="11">
        <v>95.13</v>
      </c>
      <c r="E30" s="11">
        <f t="shared" si="0"/>
        <v>1167.38</v>
      </c>
      <c r="F30" s="11">
        <v>92.56</v>
      </c>
      <c r="G30" s="11">
        <v>93.8</v>
      </c>
      <c r="H30" s="11">
        <v>87.87</v>
      </c>
      <c r="I30" s="11">
        <v>90.71</v>
      </c>
      <c r="J30" s="11">
        <v>93.09</v>
      </c>
      <c r="K30" s="11">
        <v>96.1</v>
      </c>
      <c r="L30" s="11">
        <v>96</v>
      </c>
      <c r="M30" s="11">
        <v>99.29</v>
      </c>
      <c r="N30" s="11">
        <v>102.96</v>
      </c>
      <c r="O30" s="11">
        <v>102.96</v>
      </c>
      <c r="P30" s="11">
        <v>102.96</v>
      </c>
      <c r="Q30" s="11">
        <v>109.08</v>
      </c>
    </row>
    <row r="31" spans="1:17" ht="12.75">
      <c r="A31" s="5"/>
      <c r="B31" s="7" t="s">
        <v>155</v>
      </c>
      <c r="C31" s="11">
        <v>40.62</v>
      </c>
      <c r="D31" s="11">
        <v>26.78</v>
      </c>
      <c r="E31" s="11">
        <f t="shared" si="0"/>
        <v>332.67</v>
      </c>
      <c r="F31" s="11">
        <v>24.98</v>
      </c>
      <c r="G31" s="11">
        <v>24.88</v>
      </c>
      <c r="H31" s="11">
        <v>25.4</v>
      </c>
      <c r="I31" s="11">
        <v>25.6</v>
      </c>
      <c r="J31" s="11">
        <v>27.8</v>
      </c>
      <c r="K31" s="11">
        <v>26.41</v>
      </c>
      <c r="L31" s="11">
        <v>25.5</v>
      </c>
      <c r="M31" s="11">
        <v>25.14</v>
      </c>
      <c r="N31" s="11">
        <v>31.23</v>
      </c>
      <c r="O31" s="11">
        <v>31.23</v>
      </c>
      <c r="P31" s="11">
        <v>31.23</v>
      </c>
      <c r="Q31" s="11">
        <v>33.27</v>
      </c>
    </row>
    <row r="32" spans="1:17" ht="38.25">
      <c r="A32" s="5"/>
      <c r="B32" s="7" t="s">
        <v>156</v>
      </c>
      <c r="C32" s="11">
        <v>40.5</v>
      </c>
      <c r="D32" s="11">
        <v>42.25</v>
      </c>
      <c r="E32" s="11">
        <f t="shared" si="0"/>
        <v>41.12</v>
      </c>
      <c r="F32" s="11">
        <v>3.29</v>
      </c>
      <c r="G32" s="11">
        <v>2.77</v>
      </c>
      <c r="H32" s="11">
        <v>3.4</v>
      </c>
      <c r="I32" s="11">
        <v>3.49</v>
      </c>
      <c r="J32" s="11">
        <v>3.61</v>
      </c>
      <c r="K32" s="11">
        <v>3.5</v>
      </c>
      <c r="L32" s="11">
        <v>3.46</v>
      </c>
      <c r="M32" s="11">
        <v>3.45</v>
      </c>
      <c r="N32" s="11">
        <v>3.31</v>
      </c>
      <c r="O32" s="11">
        <v>3.49</v>
      </c>
      <c r="P32" s="11">
        <v>3.49</v>
      </c>
      <c r="Q32" s="11">
        <v>3.86</v>
      </c>
    </row>
    <row r="33" spans="1:17" ht="12.75">
      <c r="A33" s="5"/>
      <c r="B33" s="7" t="s">
        <v>157</v>
      </c>
      <c r="C33" s="11">
        <v>89.68</v>
      </c>
      <c r="D33" s="11">
        <v>81.49</v>
      </c>
      <c r="E33" s="11">
        <f t="shared" si="0"/>
        <v>50.78</v>
      </c>
      <c r="F33" s="11">
        <v>7</v>
      </c>
      <c r="G33" s="11">
        <v>4.11</v>
      </c>
      <c r="H33" s="11">
        <v>3.1</v>
      </c>
      <c r="I33" s="11">
        <v>3.79</v>
      </c>
      <c r="J33" s="11">
        <v>3.28</v>
      </c>
      <c r="K33" s="11">
        <v>7.21</v>
      </c>
      <c r="L33" s="11">
        <v>3.18</v>
      </c>
      <c r="M33" s="11">
        <v>2.53</v>
      </c>
      <c r="N33" s="11">
        <v>4.07</v>
      </c>
      <c r="O33" s="11">
        <v>4.09</v>
      </c>
      <c r="P33" s="11">
        <v>4.09</v>
      </c>
      <c r="Q33" s="11">
        <v>4.33</v>
      </c>
    </row>
    <row r="34" spans="1:18" ht="12.75">
      <c r="A34" s="5" t="s">
        <v>22</v>
      </c>
      <c r="B34" s="7" t="s">
        <v>39</v>
      </c>
      <c r="C34" s="11">
        <f>C35+C36+C37+C38+C39</f>
        <v>1197.66</v>
      </c>
      <c r="D34" s="11">
        <f>D35+D36+D37+D38+D39</f>
        <v>1545.28</v>
      </c>
      <c r="E34" s="11">
        <f t="shared" si="0"/>
        <v>2603.33</v>
      </c>
      <c r="F34" s="11">
        <f>F35+F36+F37+F38+F39</f>
        <v>183.16</v>
      </c>
      <c r="G34" s="11">
        <f aca="true" t="shared" si="11" ref="G34:Q34">G35+G36+G37+G38+G39</f>
        <v>131.21</v>
      </c>
      <c r="H34" s="11">
        <f t="shared" si="11"/>
        <v>148.26</v>
      </c>
      <c r="I34" s="11">
        <f t="shared" si="11"/>
        <v>214.03</v>
      </c>
      <c r="J34" s="11">
        <f t="shared" si="11"/>
        <v>242.12</v>
      </c>
      <c r="K34" s="11">
        <f t="shared" si="11"/>
        <v>252.16</v>
      </c>
      <c r="L34" s="11">
        <f t="shared" si="11"/>
        <v>273.69</v>
      </c>
      <c r="M34" s="11">
        <f t="shared" si="11"/>
        <v>216.62</v>
      </c>
      <c r="N34" s="11">
        <f t="shared" si="11"/>
        <v>331.52</v>
      </c>
      <c r="O34" s="11">
        <f t="shared" si="11"/>
        <v>253.52</v>
      </c>
      <c r="P34" s="11">
        <f t="shared" si="11"/>
        <v>183.52</v>
      </c>
      <c r="Q34" s="11">
        <f t="shared" si="11"/>
        <v>173.52</v>
      </c>
      <c r="R34" s="13"/>
    </row>
    <row r="35" spans="1:17" ht="25.5">
      <c r="A35" s="5"/>
      <c r="B35" s="7" t="s">
        <v>153</v>
      </c>
      <c r="C35" s="11">
        <v>1140.1</v>
      </c>
      <c r="D35" s="11">
        <v>1348.77</v>
      </c>
      <c r="E35" s="11">
        <f t="shared" si="0"/>
        <v>1486.32</v>
      </c>
      <c r="F35" s="11">
        <v>93.53</v>
      </c>
      <c r="G35" s="11">
        <v>56.39</v>
      </c>
      <c r="H35" s="11">
        <v>82.35</v>
      </c>
      <c r="I35" s="11">
        <v>96.64</v>
      </c>
      <c r="J35" s="11">
        <v>143.13</v>
      </c>
      <c r="K35" s="11">
        <v>164.03</v>
      </c>
      <c r="L35" s="11">
        <v>177.5</v>
      </c>
      <c r="M35" s="11">
        <v>147.75</v>
      </c>
      <c r="N35" s="11">
        <v>205</v>
      </c>
      <c r="O35" s="11">
        <v>150</v>
      </c>
      <c r="P35" s="11">
        <v>90</v>
      </c>
      <c r="Q35" s="11">
        <v>80</v>
      </c>
    </row>
    <row r="36" spans="1:17" ht="63.75">
      <c r="A36" s="5"/>
      <c r="B36" s="7" t="s">
        <v>154</v>
      </c>
      <c r="C36" s="11"/>
      <c r="D36" s="11">
        <v>36.99</v>
      </c>
      <c r="E36" s="11">
        <f t="shared" si="0"/>
        <v>863.31</v>
      </c>
      <c r="F36" s="11">
        <v>48.47</v>
      </c>
      <c r="G36" s="11">
        <v>50.72</v>
      </c>
      <c r="H36" s="23">
        <v>42.27</v>
      </c>
      <c r="I36" s="11">
        <v>68.03</v>
      </c>
      <c r="J36" s="11">
        <v>82.15</v>
      </c>
      <c r="K36" s="11">
        <v>81.38</v>
      </c>
      <c r="L36" s="11">
        <v>71</v>
      </c>
      <c r="M36" s="11">
        <v>56.29</v>
      </c>
      <c r="N36" s="11">
        <v>113</v>
      </c>
      <c r="O36" s="11">
        <v>90</v>
      </c>
      <c r="P36" s="11">
        <v>80</v>
      </c>
      <c r="Q36" s="11">
        <v>80</v>
      </c>
    </row>
    <row r="37" spans="1:17" ht="12.75">
      <c r="A37" s="5"/>
      <c r="B37" s="7" t="s">
        <v>155</v>
      </c>
      <c r="C37" s="11">
        <v>6.7</v>
      </c>
      <c r="D37" s="11">
        <v>15.74</v>
      </c>
      <c r="E37" s="11">
        <f t="shared" si="0"/>
        <v>132.58</v>
      </c>
      <c r="F37" s="11">
        <v>29.48</v>
      </c>
      <c r="G37" s="11">
        <v>8.31</v>
      </c>
      <c r="H37" s="11">
        <v>4.75</v>
      </c>
      <c r="I37" s="11">
        <v>5.7</v>
      </c>
      <c r="J37" s="11">
        <v>5.8</v>
      </c>
      <c r="K37" s="11">
        <v>4.99</v>
      </c>
      <c r="L37" s="11">
        <v>19.42</v>
      </c>
      <c r="M37" s="11">
        <v>10.49</v>
      </c>
      <c r="N37" s="11">
        <v>10.91</v>
      </c>
      <c r="O37" s="11">
        <v>10.91</v>
      </c>
      <c r="P37" s="11">
        <v>10.91</v>
      </c>
      <c r="Q37" s="11">
        <v>10.91</v>
      </c>
    </row>
    <row r="38" spans="1:17" ht="38.25">
      <c r="A38" s="5"/>
      <c r="B38" s="7" t="s">
        <v>156</v>
      </c>
      <c r="C38" s="11">
        <v>41.8</v>
      </c>
      <c r="D38" s="11">
        <v>105.34</v>
      </c>
      <c r="E38" s="11">
        <f t="shared" si="0"/>
        <v>75.42</v>
      </c>
      <c r="F38" s="11">
        <v>11.24</v>
      </c>
      <c r="G38" s="11">
        <v>12.57</v>
      </c>
      <c r="H38" s="11">
        <v>11.82</v>
      </c>
      <c r="I38" s="11">
        <v>24.58</v>
      </c>
      <c r="J38" s="11">
        <v>1.17</v>
      </c>
      <c r="K38" s="11">
        <v>0.8</v>
      </c>
      <c r="L38" s="11">
        <v>4.68</v>
      </c>
      <c r="M38" s="11">
        <v>0.56</v>
      </c>
      <c r="N38" s="11">
        <v>2</v>
      </c>
      <c r="O38" s="11">
        <v>2</v>
      </c>
      <c r="P38" s="11">
        <v>2</v>
      </c>
      <c r="Q38" s="11">
        <v>2</v>
      </c>
    </row>
    <row r="39" spans="1:17" ht="12.75">
      <c r="A39" s="5"/>
      <c r="B39" s="7" t="s">
        <v>157</v>
      </c>
      <c r="C39" s="11">
        <v>9.06</v>
      </c>
      <c r="D39" s="11">
        <v>38.44</v>
      </c>
      <c r="E39" s="11">
        <f t="shared" si="0"/>
        <v>45.7</v>
      </c>
      <c r="F39" s="11">
        <v>0.44</v>
      </c>
      <c r="G39" s="11">
        <v>3.22</v>
      </c>
      <c r="H39" s="11">
        <v>7.07</v>
      </c>
      <c r="I39" s="11">
        <v>19.08</v>
      </c>
      <c r="J39" s="11">
        <v>9.87</v>
      </c>
      <c r="K39" s="11">
        <v>0.96</v>
      </c>
      <c r="L39" s="11">
        <v>1.09</v>
      </c>
      <c r="M39" s="11">
        <v>1.53</v>
      </c>
      <c r="N39" s="11">
        <v>0.61</v>
      </c>
      <c r="O39" s="11">
        <v>0.61</v>
      </c>
      <c r="P39" s="11">
        <v>0.61</v>
      </c>
      <c r="Q39" s="11">
        <v>0.61</v>
      </c>
    </row>
    <row r="40" spans="1:18" ht="12.75">
      <c r="A40" s="5" t="s">
        <v>23</v>
      </c>
      <c r="B40" s="7" t="s">
        <v>40</v>
      </c>
      <c r="C40" s="11">
        <f>C41+C42+C43+C44+C45</f>
        <v>638.88</v>
      </c>
      <c r="D40" s="11">
        <f>D41+D42+D43+D44+D45</f>
        <v>609.23</v>
      </c>
      <c r="E40" s="11">
        <f t="shared" si="0"/>
        <v>638.09</v>
      </c>
      <c r="F40" s="11">
        <f>F41+F42+F43+F44+F45</f>
        <v>54.51</v>
      </c>
      <c r="G40" s="11">
        <f aca="true" t="shared" si="12" ref="G40:Q40">G41+G42+G43+G44+G45</f>
        <v>44.77</v>
      </c>
      <c r="H40" s="11">
        <f t="shared" si="12"/>
        <v>50.54</v>
      </c>
      <c r="I40" s="11">
        <f t="shared" si="12"/>
        <v>51.02</v>
      </c>
      <c r="J40" s="11">
        <f t="shared" si="12"/>
        <v>56.33</v>
      </c>
      <c r="K40" s="11">
        <f t="shared" si="12"/>
        <v>52.78</v>
      </c>
      <c r="L40" s="11">
        <f t="shared" si="12"/>
        <v>53.18</v>
      </c>
      <c r="M40" s="11">
        <f t="shared" si="12"/>
        <v>53.12</v>
      </c>
      <c r="N40" s="11">
        <f t="shared" si="12"/>
        <v>54.46</v>
      </c>
      <c r="O40" s="11">
        <f t="shared" si="12"/>
        <v>54.46</v>
      </c>
      <c r="P40" s="11">
        <f t="shared" si="12"/>
        <v>56.46</v>
      </c>
      <c r="Q40" s="11">
        <f t="shared" si="12"/>
        <v>56.46</v>
      </c>
      <c r="R40" s="13"/>
    </row>
    <row r="41" spans="1:17" ht="25.5">
      <c r="A41" s="5"/>
      <c r="B41" s="7" t="s">
        <v>153</v>
      </c>
      <c r="C41" s="11">
        <v>580.48</v>
      </c>
      <c r="D41" s="11">
        <v>552.32</v>
      </c>
      <c r="E41" s="11">
        <f t="shared" si="0"/>
        <v>124.23</v>
      </c>
      <c r="F41" s="11">
        <v>9.77</v>
      </c>
      <c r="G41" s="11">
        <v>4.56</v>
      </c>
      <c r="H41" s="11">
        <v>5.23</v>
      </c>
      <c r="I41" s="11">
        <v>6.37</v>
      </c>
      <c r="J41" s="11">
        <v>12.01</v>
      </c>
      <c r="K41" s="11">
        <v>11.79</v>
      </c>
      <c r="L41" s="11">
        <v>11.55</v>
      </c>
      <c r="M41" s="11">
        <v>10.95</v>
      </c>
      <c r="N41" s="11">
        <v>13</v>
      </c>
      <c r="O41" s="11">
        <v>13</v>
      </c>
      <c r="P41" s="11">
        <v>13</v>
      </c>
      <c r="Q41" s="11">
        <v>13</v>
      </c>
    </row>
    <row r="42" spans="1:17" ht="63.75">
      <c r="A42" s="5"/>
      <c r="B42" s="7" t="s">
        <v>154</v>
      </c>
      <c r="C42" s="11"/>
      <c r="D42" s="11">
        <v>3.66</v>
      </c>
      <c r="E42" s="11">
        <f t="shared" si="0"/>
        <v>58.05</v>
      </c>
      <c r="F42" s="11">
        <v>4.22</v>
      </c>
      <c r="G42" s="11">
        <v>5.9</v>
      </c>
      <c r="H42" s="11">
        <v>5.4</v>
      </c>
      <c r="I42" s="11">
        <v>5.58</v>
      </c>
      <c r="J42" s="11">
        <v>3.06</v>
      </c>
      <c r="K42" s="11">
        <v>5.05</v>
      </c>
      <c r="L42" s="11">
        <v>5.33</v>
      </c>
      <c r="M42" s="11">
        <v>3.51</v>
      </c>
      <c r="N42" s="11">
        <v>5</v>
      </c>
      <c r="O42" s="11">
        <v>5</v>
      </c>
      <c r="P42" s="11">
        <v>5</v>
      </c>
      <c r="Q42" s="11">
        <v>5</v>
      </c>
    </row>
    <row r="43" spans="1:17" ht="12.75">
      <c r="A43" s="5"/>
      <c r="B43" s="7" t="s">
        <v>155</v>
      </c>
      <c r="C43" s="11">
        <v>55</v>
      </c>
      <c r="D43" s="11">
        <v>51.83</v>
      </c>
      <c r="E43" s="11">
        <f t="shared" si="0"/>
        <v>452.43</v>
      </c>
      <c r="F43" s="11">
        <v>40.37</v>
      </c>
      <c r="G43" s="11">
        <v>34.29</v>
      </c>
      <c r="H43" s="11">
        <v>39.75</v>
      </c>
      <c r="I43" s="11">
        <v>38.7</v>
      </c>
      <c r="J43" s="11">
        <v>39.16</v>
      </c>
      <c r="K43" s="11">
        <v>35.9</v>
      </c>
      <c r="L43" s="11">
        <v>36.08</v>
      </c>
      <c r="M43" s="11">
        <v>38.34</v>
      </c>
      <c r="N43" s="11">
        <v>36.46</v>
      </c>
      <c r="O43" s="11">
        <v>36.46</v>
      </c>
      <c r="P43" s="11">
        <v>38.46</v>
      </c>
      <c r="Q43" s="11">
        <v>38.46</v>
      </c>
    </row>
    <row r="44" spans="1:17" ht="38.25">
      <c r="A44" s="5"/>
      <c r="B44" s="7" t="s">
        <v>156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5"/>
      <c r="B45" s="7" t="s">
        <v>157</v>
      </c>
      <c r="C45" s="11">
        <v>3.4</v>
      </c>
      <c r="D45" s="11">
        <v>1.42</v>
      </c>
      <c r="E45" s="11">
        <f>F45+G45+H45+I45+J45+K45+L45+M45+N45+O45+P45+Q45</f>
        <v>3.38</v>
      </c>
      <c r="F45" s="11">
        <v>0.15</v>
      </c>
      <c r="G45" s="11">
        <v>0.02</v>
      </c>
      <c r="H45" s="11">
        <v>0.16</v>
      </c>
      <c r="I45" s="11">
        <v>0.37</v>
      </c>
      <c r="J45" s="11">
        <v>2.1</v>
      </c>
      <c r="K45" s="11">
        <v>0.04</v>
      </c>
      <c r="L45" s="11">
        <v>0.22</v>
      </c>
      <c r="M45" s="11">
        <v>0.32</v>
      </c>
      <c r="N45" s="11"/>
      <c r="O45" s="11"/>
      <c r="P45" s="11"/>
      <c r="Q45" s="11"/>
    </row>
    <row r="46" spans="1:18" ht="12.75">
      <c r="A46" s="5" t="s">
        <v>24</v>
      </c>
      <c r="B46" s="7" t="s">
        <v>41</v>
      </c>
      <c r="C46" s="11">
        <f>C47+C48+C49+C50+C51</f>
        <v>46.6</v>
      </c>
      <c r="D46" s="11">
        <f>D47+D48+D49+D50+D51</f>
        <v>53.45</v>
      </c>
      <c r="E46" s="11">
        <f>F46+G46+H46+I46+J46+K46+L46+M46+N46+O46+P46+Q46</f>
        <v>52.81</v>
      </c>
      <c r="F46" s="11">
        <f>F47+F48+F49+F50+F51</f>
        <v>8.87</v>
      </c>
      <c r="G46" s="11">
        <f aca="true" t="shared" si="13" ref="G46:Q46">G47+G48+G49+G50+G51</f>
        <v>7.04</v>
      </c>
      <c r="H46" s="11">
        <f t="shared" si="13"/>
        <v>7.85</v>
      </c>
      <c r="I46" s="11">
        <f t="shared" si="13"/>
        <v>3.56</v>
      </c>
      <c r="J46" s="11">
        <f t="shared" si="13"/>
        <v>0.66</v>
      </c>
      <c r="K46" s="11">
        <f t="shared" si="13"/>
        <v>0.68</v>
      </c>
      <c r="L46" s="11">
        <f t="shared" si="13"/>
        <v>0.7</v>
      </c>
      <c r="M46" s="11">
        <f t="shared" si="13"/>
        <v>0.71</v>
      </c>
      <c r="N46" s="11">
        <f t="shared" si="13"/>
        <v>0.83</v>
      </c>
      <c r="O46" s="11">
        <f t="shared" si="13"/>
        <v>4.06</v>
      </c>
      <c r="P46" s="11">
        <f t="shared" si="13"/>
        <v>8.88</v>
      </c>
      <c r="Q46" s="11">
        <f t="shared" si="13"/>
        <v>8.97</v>
      </c>
      <c r="R46" s="13"/>
    </row>
    <row r="47" spans="1:18" ht="25.5">
      <c r="A47" s="5"/>
      <c r="B47" s="7" t="s">
        <v>153</v>
      </c>
      <c r="C47" s="11">
        <v>45.3</v>
      </c>
      <c r="D47" s="11">
        <v>51.27</v>
      </c>
      <c r="E47" s="11">
        <f>F47+G47+H47+I47+J47+K47+L47+M47+N47+O47+P47+Q47</f>
        <v>38.57</v>
      </c>
      <c r="F47" s="11">
        <v>6.97</v>
      </c>
      <c r="G47" s="11">
        <v>4.91</v>
      </c>
      <c r="H47" s="11">
        <v>5.4</v>
      </c>
      <c r="I47" s="11">
        <v>2.45</v>
      </c>
      <c r="J47" s="11">
        <v>0.39</v>
      </c>
      <c r="K47" s="11">
        <v>0.4</v>
      </c>
      <c r="L47" s="11">
        <v>0.41</v>
      </c>
      <c r="M47" s="11">
        <v>0.44</v>
      </c>
      <c r="N47" s="11">
        <v>0.5</v>
      </c>
      <c r="O47" s="11">
        <v>2.7</v>
      </c>
      <c r="P47" s="11">
        <v>7</v>
      </c>
      <c r="Q47" s="11">
        <v>7</v>
      </c>
      <c r="R47" s="23"/>
    </row>
    <row r="48" spans="1:17" ht="63.75">
      <c r="A48" s="5"/>
      <c r="B48" s="7" t="s">
        <v>154</v>
      </c>
      <c r="C48" s="11"/>
      <c r="D48" s="11">
        <v>1.33</v>
      </c>
      <c r="E48" s="11">
        <f>F48+G48+H48+I48+J48+K48+L48+M48+N48+O48+P48+Q48</f>
        <v>12.25</v>
      </c>
      <c r="F48" s="11">
        <v>1.61</v>
      </c>
      <c r="G48" s="11">
        <v>1.78</v>
      </c>
      <c r="H48" s="11">
        <v>1.87</v>
      </c>
      <c r="I48" s="11">
        <v>0.9</v>
      </c>
      <c r="J48" s="11">
        <v>0.22</v>
      </c>
      <c r="K48" s="11">
        <v>0.21</v>
      </c>
      <c r="L48" s="11">
        <v>0.23</v>
      </c>
      <c r="M48" s="11">
        <v>0.23</v>
      </c>
      <c r="N48" s="11">
        <v>0.3</v>
      </c>
      <c r="O48" s="11">
        <v>1.3</v>
      </c>
      <c r="P48" s="11">
        <v>1.8</v>
      </c>
      <c r="Q48" s="11">
        <v>1.8</v>
      </c>
    </row>
    <row r="49" spans="1:17" ht="12.75">
      <c r="A49" s="5"/>
      <c r="B49" s="7" t="s">
        <v>155</v>
      </c>
      <c r="C49" s="11">
        <v>0.1</v>
      </c>
      <c r="D49" s="11">
        <v>0.11</v>
      </c>
      <c r="E49" s="11">
        <f>F49+G49+H49+I49+J49+K49+L49+M49+N49+O49+P49+Q49</f>
        <v>1.65</v>
      </c>
      <c r="F49" s="11">
        <v>0.18</v>
      </c>
      <c r="G49" s="11">
        <v>0.35</v>
      </c>
      <c r="H49" s="11">
        <v>0.42</v>
      </c>
      <c r="I49" s="11">
        <v>0.17</v>
      </c>
      <c r="J49" s="11">
        <v>0.04</v>
      </c>
      <c r="K49" s="11">
        <v>0.05</v>
      </c>
      <c r="L49" s="11">
        <v>0.06</v>
      </c>
      <c r="M49" s="11">
        <v>0.04</v>
      </c>
      <c r="N49" s="11">
        <v>0.03</v>
      </c>
      <c r="O49" s="11">
        <v>0.06</v>
      </c>
      <c r="P49" s="11">
        <v>0.08</v>
      </c>
      <c r="Q49" s="11">
        <v>0.17</v>
      </c>
    </row>
    <row r="50" spans="1:17" ht="38.25">
      <c r="A50" s="5"/>
      <c r="B50" s="7" t="s">
        <v>156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5"/>
      <c r="B51" s="7" t="s">
        <v>157</v>
      </c>
      <c r="C51" s="11">
        <v>1.2</v>
      </c>
      <c r="D51" s="11">
        <v>0.74</v>
      </c>
      <c r="E51" s="11">
        <f>F51+G51+H51+I51+J51+K51+L51+M51+N51+O51+P51+Q51</f>
        <v>0.34</v>
      </c>
      <c r="F51" s="11">
        <v>0.11</v>
      </c>
      <c r="G51" s="11"/>
      <c r="H51" s="11">
        <v>0.16</v>
      </c>
      <c r="I51" s="11">
        <v>0.04</v>
      </c>
      <c r="J51" s="11">
        <v>0.01</v>
      </c>
      <c r="K51" s="11">
        <v>0.02</v>
      </c>
      <c r="L51" s="11"/>
      <c r="M51" s="11"/>
      <c r="N51" s="11"/>
      <c r="O51" s="11"/>
      <c r="P51" s="11"/>
      <c r="Q51" s="11"/>
    </row>
    <row r="52" spans="1:18" ht="12.75">
      <c r="A52" s="5" t="s">
        <v>42</v>
      </c>
      <c r="B52" s="7" t="s">
        <v>43</v>
      </c>
      <c r="C52" s="11">
        <f>C53+C54+C55+C56+C57</f>
        <v>804.98</v>
      </c>
      <c r="D52" s="11">
        <f>D53+D54+D55+D56+D57</f>
        <v>798</v>
      </c>
      <c r="E52" s="11">
        <f>F52+G52+H52+I52+J52+K52+L52+M52+N52+O52+P52+Q52</f>
        <v>810.36</v>
      </c>
      <c r="F52" s="11">
        <f>F53+F54+F55+F56+F57</f>
        <v>80.57</v>
      </c>
      <c r="G52" s="11">
        <f aca="true" t="shared" si="14" ref="G52:Q52">G53+G54+G55+G56+G57</f>
        <v>67.89</v>
      </c>
      <c r="H52" s="11">
        <f t="shared" si="14"/>
        <v>63.38</v>
      </c>
      <c r="I52" s="11">
        <f t="shared" si="14"/>
        <v>64.46</v>
      </c>
      <c r="J52" s="11">
        <f t="shared" si="14"/>
        <v>57.69</v>
      </c>
      <c r="K52" s="11">
        <f t="shared" si="14"/>
        <v>51.81</v>
      </c>
      <c r="L52" s="11">
        <f t="shared" si="14"/>
        <v>55.54</v>
      </c>
      <c r="M52" s="11">
        <f t="shared" si="14"/>
        <v>63.13</v>
      </c>
      <c r="N52" s="11">
        <f t="shared" si="14"/>
        <v>82.86</v>
      </c>
      <c r="O52" s="11">
        <f t="shared" si="14"/>
        <v>73.36</v>
      </c>
      <c r="P52" s="11">
        <f t="shared" si="14"/>
        <v>74.16</v>
      </c>
      <c r="Q52" s="11">
        <f t="shared" si="14"/>
        <v>75.51</v>
      </c>
      <c r="R52" s="13"/>
    </row>
    <row r="53" spans="1:17" ht="25.5">
      <c r="A53" s="5"/>
      <c r="B53" s="7" t="s">
        <v>153</v>
      </c>
      <c r="C53" s="11">
        <v>786.34</v>
      </c>
      <c r="D53" s="11">
        <v>775.14</v>
      </c>
      <c r="E53" s="11">
        <f>F53+G53+H53+I53+J53+K53+L53+M53+N53+O53+P53+Q53</f>
        <v>741.47</v>
      </c>
      <c r="F53" s="11">
        <v>75.39</v>
      </c>
      <c r="G53" s="11">
        <v>63.33</v>
      </c>
      <c r="H53" s="11">
        <v>58.38</v>
      </c>
      <c r="I53" s="11">
        <v>60.59</v>
      </c>
      <c r="J53" s="11">
        <v>55.04</v>
      </c>
      <c r="K53" s="11">
        <v>49.28</v>
      </c>
      <c r="L53" s="11">
        <v>52.68</v>
      </c>
      <c r="M53" s="11">
        <v>59.74</v>
      </c>
      <c r="N53" s="11">
        <v>66.76</v>
      </c>
      <c r="O53" s="11">
        <v>66.76</v>
      </c>
      <c r="P53" s="11">
        <v>66.76</v>
      </c>
      <c r="Q53" s="11">
        <v>66.76</v>
      </c>
    </row>
    <row r="54" spans="1:17" ht="63.75">
      <c r="A54" s="5"/>
      <c r="B54" s="7" t="s">
        <v>154</v>
      </c>
      <c r="C54" s="11"/>
      <c r="D54" s="11">
        <v>1.14</v>
      </c>
      <c r="E54" s="11">
        <f>F54+G54+H54+I54+J54+K54+L54+M54+N54+O54+P54+Q54</f>
        <v>48.65</v>
      </c>
      <c r="F54" s="11">
        <v>2.34</v>
      </c>
      <c r="G54" s="11">
        <v>2.4</v>
      </c>
      <c r="H54" s="11">
        <v>2.69</v>
      </c>
      <c r="I54" s="11">
        <v>2.12</v>
      </c>
      <c r="J54" s="11">
        <v>1.89</v>
      </c>
      <c r="K54" s="11">
        <v>1.98</v>
      </c>
      <c r="L54" s="11">
        <v>2.29</v>
      </c>
      <c r="M54" s="11">
        <v>2.64</v>
      </c>
      <c r="N54" s="11">
        <v>15.1</v>
      </c>
      <c r="O54" s="11">
        <v>4.6</v>
      </c>
      <c r="P54" s="11">
        <v>5.1</v>
      </c>
      <c r="Q54" s="11">
        <v>5.5</v>
      </c>
    </row>
    <row r="55" spans="1:17" ht="12.75">
      <c r="A55" s="5"/>
      <c r="B55" s="7" t="s">
        <v>155</v>
      </c>
      <c r="C55" s="11">
        <v>0.1</v>
      </c>
      <c r="D55" s="11">
        <v>0.08</v>
      </c>
      <c r="E55" s="11">
        <f>F55+G55+H55+I55+J55+K55+L55+M55+N55+O55+P55+Q55</f>
        <v>3.73</v>
      </c>
      <c r="F55" s="11">
        <v>0.17</v>
      </c>
      <c r="G55" s="11">
        <v>0.25</v>
      </c>
      <c r="H55" s="11">
        <v>0.28</v>
      </c>
      <c r="I55" s="11">
        <v>0.22</v>
      </c>
      <c r="J55" s="11">
        <v>0.23</v>
      </c>
      <c r="K55" s="11">
        <v>0.25</v>
      </c>
      <c r="L55" s="11">
        <v>0.3</v>
      </c>
      <c r="M55" s="11">
        <v>0.38</v>
      </c>
      <c r="N55" s="11">
        <v>0.35</v>
      </c>
      <c r="O55" s="11">
        <v>0.35</v>
      </c>
      <c r="P55" s="11">
        <v>0.35</v>
      </c>
      <c r="Q55" s="11">
        <v>0.6</v>
      </c>
    </row>
    <row r="56" spans="1:17" ht="38.25">
      <c r="A56" s="5"/>
      <c r="B56" s="7" t="s">
        <v>156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2.75">
      <c r="A57" s="5"/>
      <c r="B57" s="7" t="s">
        <v>157</v>
      </c>
      <c r="C57" s="11">
        <v>18.54</v>
      </c>
      <c r="D57" s="11">
        <v>21.64</v>
      </c>
      <c r="E57" s="11">
        <f>F57+G57+H57+I57+J57+K57+L57+M57+N57+O57+P57+Q57</f>
        <v>16.51</v>
      </c>
      <c r="F57" s="11">
        <v>2.67</v>
      </c>
      <c r="G57" s="11">
        <v>1.91</v>
      </c>
      <c r="H57" s="11">
        <v>2.03</v>
      </c>
      <c r="I57" s="11">
        <v>1.53</v>
      </c>
      <c r="J57" s="11">
        <v>0.53</v>
      </c>
      <c r="K57" s="11">
        <v>0.3</v>
      </c>
      <c r="L57" s="11">
        <v>0.27</v>
      </c>
      <c r="M57" s="11">
        <v>0.37</v>
      </c>
      <c r="N57" s="11">
        <v>0.65</v>
      </c>
      <c r="O57" s="11">
        <v>1.65</v>
      </c>
      <c r="P57" s="11">
        <v>1.95</v>
      </c>
      <c r="Q57" s="11">
        <v>2.65</v>
      </c>
    </row>
    <row r="58" spans="1:18" ht="12.75">
      <c r="A58" s="5" t="s">
        <v>44</v>
      </c>
      <c r="B58" s="7" t="s">
        <v>122</v>
      </c>
      <c r="C58" s="11">
        <f>C59+C60+C61+C62+C63</f>
        <v>39.64</v>
      </c>
      <c r="D58" s="11">
        <f>D59+D60+D61+D62+D63</f>
        <v>35.3</v>
      </c>
      <c r="E58" s="11">
        <f>F58+G58+H58+I58+J58+K58+L58+M58+N58+O58+P58+Q58</f>
        <v>34.11</v>
      </c>
      <c r="F58" s="11">
        <f>F59+F60+F61+F62+F63</f>
        <v>3.31</v>
      </c>
      <c r="G58" s="11">
        <f aca="true" t="shared" si="15" ref="G58:Q58">G59+G60+G61+G62+G63</f>
        <v>2.14</v>
      </c>
      <c r="H58" s="11">
        <f t="shared" si="15"/>
        <v>2.37</v>
      </c>
      <c r="I58" s="11">
        <f t="shared" si="15"/>
        <v>2.63</v>
      </c>
      <c r="J58" s="11">
        <f t="shared" si="15"/>
        <v>2.68</v>
      </c>
      <c r="K58" s="11">
        <f t="shared" si="15"/>
        <v>2.63</v>
      </c>
      <c r="L58" s="11">
        <f t="shared" si="15"/>
        <v>2.48</v>
      </c>
      <c r="M58" s="11">
        <f t="shared" si="15"/>
        <v>2.39</v>
      </c>
      <c r="N58" s="11">
        <f t="shared" si="15"/>
        <v>3.37</v>
      </c>
      <c r="O58" s="11">
        <f t="shared" si="15"/>
        <v>3.37</v>
      </c>
      <c r="P58" s="11">
        <f t="shared" si="15"/>
        <v>3.37</v>
      </c>
      <c r="Q58" s="11">
        <f t="shared" si="15"/>
        <v>3.37</v>
      </c>
      <c r="R58" s="13"/>
    </row>
    <row r="59" spans="1:17" ht="25.5">
      <c r="A59" s="5"/>
      <c r="B59" s="7" t="s">
        <v>153</v>
      </c>
      <c r="C59" s="11">
        <v>34.9</v>
      </c>
      <c r="D59" s="11">
        <v>31.82</v>
      </c>
      <c r="E59" s="11">
        <f>F59+G59+H59+I59+J59+K59+L59+M59+N59+O59+P59+Q59</f>
        <v>27.62</v>
      </c>
      <c r="F59" s="11">
        <v>2.76</v>
      </c>
      <c r="G59" s="11">
        <v>1.62</v>
      </c>
      <c r="H59" s="11">
        <v>1.87</v>
      </c>
      <c r="I59" s="11">
        <v>2.14</v>
      </c>
      <c r="J59" s="11">
        <v>2.12</v>
      </c>
      <c r="K59" s="11">
        <v>2.16</v>
      </c>
      <c r="L59" s="11">
        <v>2.13</v>
      </c>
      <c r="M59" s="11">
        <v>1.94</v>
      </c>
      <c r="N59" s="11">
        <v>2.72</v>
      </c>
      <c r="O59" s="11">
        <v>2.72</v>
      </c>
      <c r="P59" s="11">
        <v>2.72</v>
      </c>
      <c r="Q59" s="11">
        <v>2.72</v>
      </c>
    </row>
    <row r="60" spans="1:17" ht="63.75">
      <c r="A60" s="5"/>
      <c r="B60" s="7" t="s">
        <v>154</v>
      </c>
      <c r="C60" s="11"/>
      <c r="D60" s="11">
        <v>0.59</v>
      </c>
      <c r="E60" s="11">
        <f>F60+G60+H60+I60+J60+K60+L60+M60+N60+O60+P60+Q60</f>
        <v>3.38</v>
      </c>
      <c r="F60" s="11">
        <v>0.21</v>
      </c>
      <c r="G60" s="11">
        <v>0.27</v>
      </c>
      <c r="H60" s="11">
        <v>0.31</v>
      </c>
      <c r="I60" s="11">
        <v>0.25</v>
      </c>
      <c r="J60" s="11">
        <v>0.29</v>
      </c>
      <c r="K60" s="11">
        <v>0.28</v>
      </c>
      <c r="L60" s="11">
        <v>0.28</v>
      </c>
      <c r="M60" s="11">
        <v>0.29</v>
      </c>
      <c r="N60" s="11">
        <v>0.3</v>
      </c>
      <c r="O60" s="11">
        <v>0.3</v>
      </c>
      <c r="P60" s="11">
        <v>0.3</v>
      </c>
      <c r="Q60" s="11">
        <v>0.3</v>
      </c>
    </row>
    <row r="61" spans="1:17" ht="12.75">
      <c r="A61" s="5"/>
      <c r="B61" s="7" t="s">
        <v>155</v>
      </c>
      <c r="C61" s="11">
        <v>0.66</v>
      </c>
      <c r="D61" s="11">
        <v>0.58</v>
      </c>
      <c r="E61" s="11">
        <f>F61+G61+H61+I61+J61+K61+L61+M61+N61+O61+P61+Q61</f>
        <v>1.85</v>
      </c>
      <c r="F61" s="11">
        <v>0.26</v>
      </c>
      <c r="G61" s="11">
        <v>0.17</v>
      </c>
      <c r="H61" s="11">
        <v>0.13</v>
      </c>
      <c r="I61" s="11">
        <v>0.22</v>
      </c>
      <c r="J61" s="11">
        <v>0.22</v>
      </c>
      <c r="K61" s="11">
        <v>0.12</v>
      </c>
      <c r="L61" s="11">
        <v>0.07</v>
      </c>
      <c r="M61" s="11">
        <v>0.06</v>
      </c>
      <c r="N61" s="11">
        <v>0.15</v>
      </c>
      <c r="O61" s="11">
        <v>0.15</v>
      </c>
      <c r="P61" s="11">
        <v>0.15</v>
      </c>
      <c r="Q61" s="11">
        <v>0.15</v>
      </c>
    </row>
    <row r="62" spans="1:17" ht="38.25">
      <c r="A62" s="5"/>
      <c r="B62" s="7" t="s">
        <v>156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2.75">
      <c r="A63" s="5"/>
      <c r="B63" s="7" t="s">
        <v>157</v>
      </c>
      <c r="C63" s="11">
        <v>4.08</v>
      </c>
      <c r="D63" s="11">
        <v>2.31</v>
      </c>
      <c r="E63" s="11">
        <f>F63+G63+H63+I63+J63+K63+L63+M63+N63+O63+P63+Q63</f>
        <v>1.26</v>
      </c>
      <c r="F63" s="11">
        <v>0.08</v>
      </c>
      <c r="G63" s="11">
        <v>0.08</v>
      </c>
      <c r="H63" s="11">
        <v>0.06</v>
      </c>
      <c r="I63" s="11">
        <v>0.02</v>
      </c>
      <c r="J63" s="11">
        <v>0.05</v>
      </c>
      <c r="K63" s="11">
        <v>0.07</v>
      </c>
      <c r="L63" s="11"/>
      <c r="M63" s="11">
        <v>0.1</v>
      </c>
      <c r="N63" s="11">
        <v>0.2</v>
      </c>
      <c r="O63" s="11">
        <v>0.2</v>
      </c>
      <c r="P63" s="11">
        <v>0.2</v>
      </c>
      <c r="Q63" s="11">
        <v>0.2</v>
      </c>
    </row>
    <row r="64" spans="1:18" ht="12.75">
      <c r="A64" s="5" t="s">
        <v>46</v>
      </c>
      <c r="B64" s="7" t="s">
        <v>53</v>
      </c>
      <c r="C64" s="11">
        <f>C65+C66+C67+C68+C69</f>
        <v>15</v>
      </c>
      <c r="D64" s="11">
        <f>D65+D66+D67+D68+D69</f>
        <v>37.15</v>
      </c>
      <c r="E64" s="11">
        <f>F64+G64+H64+I64+J64+K64+L64+M64+N64+O64+P64+Q64</f>
        <v>20.61</v>
      </c>
      <c r="F64" s="11">
        <f>F65+F66+F67+F68+F69</f>
        <v>0.77</v>
      </c>
      <c r="G64" s="11">
        <f aca="true" t="shared" si="16" ref="G64:Q64">G65+G66+G67+G68+G69</f>
        <v>0.55</v>
      </c>
      <c r="H64" s="11">
        <f t="shared" si="16"/>
        <v>0.13</v>
      </c>
      <c r="I64" s="11">
        <f t="shared" si="16"/>
        <v>0.61</v>
      </c>
      <c r="J64" s="11">
        <f t="shared" si="16"/>
        <v>0.1</v>
      </c>
      <c r="K64" s="11">
        <f t="shared" si="16"/>
        <v>5.53</v>
      </c>
      <c r="L64" s="11">
        <f t="shared" si="16"/>
        <v>0.01</v>
      </c>
      <c r="M64" s="11">
        <f t="shared" si="16"/>
        <v>1.91</v>
      </c>
      <c r="N64" s="11">
        <f t="shared" si="16"/>
        <v>2.75</v>
      </c>
      <c r="O64" s="11">
        <f t="shared" si="16"/>
        <v>2.75</v>
      </c>
      <c r="P64" s="11">
        <f t="shared" si="16"/>
        <v>2.75</v>
      </c>
      <c r="Q64" s="11">
        <f t="shared" si="16"/>
        <v>2.75</v>
      </c>
      <c r="R64" s="13"/>
    </row>
    <row r="65" spans="1:17" ht="25.5">
      <c r="A65" s="5"/>
      <c r="B65" s="7" t="s">
        <v>153</v>
      </c>
      <c r="C65" s="11">
        <v>15</v>
      </c>
      <c r="D65" s="11">
        <v>36.41</v>
      </c>
      <c r="E65" s="11">
        <f>F65+G65+H65+I65+J65+K65+L65+M65+N65+O65+P65+Q65</f>
        <v>15.9</v>
      </c>
      <c r="F65" s="11">
        <v>0.77</v>
      </c>
      <c r="G65" s="11">
        <v>0.55</v>
      </c>
      <c r="H65" s="11">
        <v>0.13</v>
      </c>
      <c r="I65" s="11">
        <v>0.61</v>
      </c>
      <c r="J65" s="11">
        <v>0.1</v>
      </c>
      <c r="K65" s="11">
        <v>0.96</v>
      </c>
      <c r="L65" s="11"/>
      <c r="M65" s="11">
        <v>1.78</v>
      </c>
      <c r="N65" s="11">
        <v>2.75</v>
      </c>
      <c r="O65" s="11">
        <v>2.75</v>
      </c>
      <c r="P65" s="11">
        <v>2.75</v>
      </c>
      <c r="Q65" s="11">
        <v>2.75</v>
      </c>
    </row>
    <row r="66" spans="1:17" ht="63.75">
      <c r="A66" s="5"/>
      <c r="B66" s="7" t="s">
        <v>154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2.75">
      <c r="A67" s="5"/>
      <c r="B67" s="7" t="s">
        <v>155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38.25">
      <c r="A68" s="5"/>
      <c r="B68" s="7" t="s">
        <v>156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2.75">
      <c r="A69" s="5"/>
      <c r="B69" s="7" t="s">
        <v>157</v>
      </c>
      <c r="C69" s="11"/>
      <c r="D69" s="11">
        <v>0.74</v>
      </c>
      <c r="E69" s="11">
        <f>F69+G69+H69+I69+J69+K69+L69+M69+N69+O69+P69+Q69</f>
        <v>4.71</v>
      </c>
      <c r="F69" s="11"/>
      <c r="G69" s="11"/>
      <c r="H69" s="11"/>
      <c r="I69" s="11"/>
      <c r="J69" s="11"/>
      <c r="K69" s="11">
        <v>4.57</v>
      </c>
      <c r="L69" s="11">
        <v>0.01</v>
      </c>
      <c r="M69" s="11">
        <v>0.13</v>
      </c>
      <c r="N69" s="11"/>
      <c r="O69" s="11"/>
      <c r="P69" s="11"/>
      <c r="Q69" s="11"/>
    </row>
    <row r="70" spans="1:17" ht="25.5">
      <c r="A70" s="5" t="s">
        <v>48</v>
      </c>
      <c r="B70" s="7" t="s">
        <v>47</v>
      </c>
      <c r="C70" s="11">
        <f>C71+C72+C73+C74+C75</f>
        <v>105.6</v>
      </c>
      <c r="D70" s="11">
        <f>D71+D72+D73+D74+D75</f>
        <v>105.47</v>
      </c>
      <c r="E70" s="11">
        <f>F70+G70+H70+I70+J70+K70+L70+M70+N70+O70+P70+Q70</f>
        <v>104.88</v>
      </c>
      <c r="F70" s="11">
        <f>F71+F72+F73+F74+F75</f>
        <v>8.57</v>
      </c>
      <c r="G70" s="11">
        <f aca="true" t="shared" si="17" ref="G70:Q70">G71+G72+G73+G74+G75</f>
        <v>8.81</v>
      </c>
      <c r="H70" s="11">
        <f t="shared" si="17"/>
        <v>8.31</v>
      </c>
      <c r="I70" s="11">
        <f t="shared" si="17"/>
        <v>8.63</v>
      </c>
      <c r="J70" s="11">
        <f t="shared" si="17"/>
        <v>8.7</v>
      </c>
      <c r="K70" s="11">
        <f t="shared" si="17"/>
        <v>8.6</v>
      </c>
      <c r="L70" s="11">
        <f t="shared" si="17"/>
        <v>8.42</v>
      </c>
      <c r="M70" s="11">
        <f t="shared" si="17"/>
        <v>8.4</v>
      </c>
      <c r="N70" s="11">
        <f t="shared" si="17"/>
        <v>9.11</v>
      </c>
      <c r="O70" s="11">
        <f t="shared" si="17"/>
        <v>9.11</v>
      </c>
      <c r="P70" s="11">
        <f t="shared" si="17"/>
        <v>9.11</v>
      </c>
      <c r="Q70" s="11">
        <f t="shared" si="17"/>
        <v>9.11</v>
      </c>
    </row>
    <row r="71" spans="1:17" ht="25.5">
      <c r="A71" s="5"/>
      <c r="B71" s="7" t="s">
        <v>153</v>
      </c>
      <c r="C71" s="11">
        <v>97.2</v>
      </c>
      <c r="D71" s="11">
        <v>93.83</v>
      </c>
      <c r="E71" s="11">
        <f>F71+G71+H71+I71+J71+K71+L71+M71+N71+O71+P71+Q71</f>
        <v>40.2</v>
      </c>
      <c r="F71" s="11">
        <v>5</v>
      </c>
      <c r="G71" s="11">
        <v>4.85</v>
      </c>
      <c r="H71" s="11">
        <v>4.2</v>
      </c>
      <c r="I71" s="11">
        <v>3.71</v>
      </c>
      <c r="J71" s="11">
        <v>2.74</v>
      </c>
      <c r="K71" s="11">
        <v>2.58</v>
      </c>
      <c r="L71" s="11">
        <v>2.48</v>
      </c>
      <c r="M71" s="11">
        <v>2.64</v>
      </c>
      <c r="N71" s="11">
        <v>3</v>
      </c>
      <c r="O71" s="11">
        <v>3</v>
      </c>
      <c r="P71" s="11">
        <v>3</v>
      </c>
      <c r="Q71" s="11">
        <v>3</v>
      </c>
    </row>
    <row r="72" spans="1:17" ht="63.75">
      <c r="A72" s="5"/>
      <c r="B72" s="7" t="s">
        <v>154</v>
      </c>
      <c r="C72" s="11"/>
      <c r="D72" s="11">
        <v>0.08</v>
      </c>
      <c r="E72" s="11">
        <f>F72+G72+H72+I72+J72+K72+L72+M72+N72+O72+P72+Q72</f>
        <v>22.52</v>
      </c>
      <c r="F72" s="11">
        <v>0.16</v>
      </c>
      <c r="G72" s="11">
        <v>0.6</v>
      </c>
      <c r="H72" s="11">
        <v>0.6</v>
      </c>
      <c r="I72" s="11">
        <v>1.39</v>
      </c>
      <c r="J72" s="11">
        <v>2.42</v>
      </c>
      <c r="K72" s="11">
        <v>2.46</v>
      </c>
      <c r="L72" s="11">
        <v>2.46</v>
      </c>
      <c r="M72" s="11">
        <v>2.43</v>
      </c>
      <c r="N72" s="11">
        <v>2.5</v>
      </c>
      <c r="O72" s="11">
        <v>2.5</v>
      </c>
      <c r="P72" s="11">
        <v>2.5</v>
      </c>
      <c r="Q72" s="11">
        <v>2.5</v>
      </c>
    </row>
    <row r="73" spans="1:17" ht="12.75">
      <c r="A73" s="5"/>
      <c r="B73" s="7" t="s">
        <v>155</v>
      </c>
      <c r="C73" s="11">
        <v>1.37</v>
      </c>
      <c r="D73" s="11">
        <v>1.37</v>
      </c>
      <c r="E73" s="11">
        <f>F73+G73+H73+I73+J73+K73+L73+M73+N73+O73+P73+Q73</f>
        <v>30.51</v>
      </c>
      <c r="F73" s="11">
        <v>2.4</v>
      </c>
      <c r="G73" s="11">
        <v>2.36</v>
      </c>
      <c r="H73" s="11">
        <v>2.49</v>
      </c>
      <c r="I73" s="11">
        <v>2.55</v>
      </c>
      <c r="J73" s="11">
        <v>2.56</v>
      </c>
      <c r="K73" s="11">
        <v>2.57</v>
      </c>
      <c r="L73" s="11">
        <v>2.57</v>
      </c>
      <c r="M73" s="11">
        <v>2.61</v>
      </c>
      <c r="N73" s="11">
        <v>2.6</v>
      </c>
      <c r="O73" s="11">
        <v>2.6</v>
      </c>
      <c r="P73" s="11">
        <v>2.6</v>
      </c>
      <c r="Q73" s="11">
        <v>2.6</v>
      </c>
    </row>
    <row r="74" spans="1:17" ht="38.25">
      <c r="A74" s="5"/>
      <c r="B74" s="7" t="s">
        <v>156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2.75">
      <c r="A75" s="5"/>
      <c r="B75" s="7" t="s">
        <v>157</v>
      </c>
      <c r="C75" s="11">
        <v>7.03</v>
      </c>
      <c r="D75" s="11">
        <v>10.19</v>
      </c>
      <c r="E75" s="11">
        <f>F75+G75+H75+I75+J75+K75+L75+M75+N75+O75+P75+Q75</f>
        <v>11.65</v>
      </c>
      <c r="F75" s="11">
        <v>1.01</v>
      </c>
      <c r="G75" s="11">
        <v>1</v>
      </c>
      <c r="H75" s="11">
        <v>1.02</v>
      </c>
      <c r="I75" s="11">
        <v>0.98</v>
      </c>
      <c r="J75" s="11">
        <v>0.98</v>
      </c>
      <c r="K75" s="11">
        <v>0.99</v>
      </c>
      <c r="L75" s="11">
        <v>0.91</v>
      </c>
      <c r="M75" s="11">
        <v>0.72</v>
      </c>
      <c r="N75" s="11">
        <v>1.01</v>
      </c>
      <c r="O75" s="11">
        <v>1.01</v>
      </c>
      <c r="P75" s="11">
        <v>1.01</v>
      </c>
      <c r="Q75" s="11">
        <v>1.01</v>
      </c>
    </row>
    <row r="76" spans="1:17" ht="25.5">
      <c r="A76" s="5" t="s">
        <v>49</v>
      </c>
      <c r="B76" s="7" t="s">
        <v>71</v>
      </c>
      <c r="C76" s="11">
        <f>C77+C78+C79+C80+C81</f>
        <v>619.2</v>
      </c>
      <c r="D76" s="11">
        <f>D77+D78+D79+D80+D81</f>
        <v>626.13</v>
      </c>
      <c r="E76" s="11">
        <f>F76+G76+H76+I76+J76+K76+L76+M76+N76+O76+P76+Q76</f>
        <v>544.28</v>
      </c>
      <c r="F76" s="11">
        <f>F77+F78+F79+F80+F81</f>
        <v>0</v>
      </c>
      <c r="G76" s="11">
        <f aca="true" t="shared" si="18" ref="G76:Q76">G77+G78+G79+G80+G81</f>
        <v>11</v>
      </c>
      <c r="H76" s="11">
        <f t="shared" si="18"/>
        <v>19.8</v>
      </c>
      <c r="I76" s="11">
        <f t="shared" si="18"/>
        <v>34.04</v>
      </c>
      <c r="J76" s="11">
        <f t="shared" si="18"/>
        <v>67.47</v>
      </c>
      <c r="K76" s="11">
        <f t="shared" si="18"/>
        <v>103.16</v>
      </c>
      <c r="L76" s="11">
        <f t="shared" si="18"/>
        <v>89.89</v>
      </c>
      <c r="M76" s="11">
        <f t="shared" si="18"/>
        <v>88.57</v>
      </c>
      <c r="N76" s="11">
        <f t="shared" si="18"/>
        <v>80.35</v>
      </c>
      <c r="O76" s="11">
        <f t="shared" si="18"/>
        <v>30</v>
      </c>
      <c r="P76" s="11">
        <f t="shared" si="18"/>
        <v>15</v>
      </c>
      <c r="Q76" s="11">
        <f t="shared" si="18"/>
        <v>5</v>
      </c>
    </row>
    <row r="77" spans="1:17" ht="25.5">
      <c r="A77" s="5"/>
      <c r="B77" s="7" t="s">
        <v>153</v>
      </c>
      <c r="C77" s="11">
        <v>619.2</v>
      </c>
      <c r="D77" s="11">
        <v>626.13</v>
      </c>
      <c r="E77" s="11">
        <f>F77+G77+H77+I77+J77+K77+L77+M77+N77+O77+P77+Q77</f>
        <v>544.28</v>
      </c>
      <c r="F77" s="11"/>
      <c r="G77" s="11">
        <v>11</v>
      </c>
      <c r="H77" s="11">
        <v>19.8</v>
      </c>
      <c r="I77" s="11">
        <v>34.04</v>
      </c>
      <c r="J77" s="11">
        <v>67.47</v>
      </c>
      <c r="K77" s="11">
        <v>103.16</v>
      </c>
      <c r="L77" s="11">
        <v>89.89</v>
      </c>
      <c r="M77" s="11">
        <v>88.57</v>
      </c>
      <c r="N77" s="11">
        <v>80.35</v>
      </c>
      <c r="O77" s="11">
        <v>30</v>
      </c>
      <c r="P77" s="11">
        <v>15</v>
      </c>
      <c r="Q77" s="11">
        <v>5</v>
      </c>
    </row>
    <row r="78" spans="1:17" ht="63.75">
      <c r="A78" s="5"/>
      <c r="B78" s="7" t="s">
        <v>154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2.75">
      <c r="A79" s="5"/>
      <c r="B79" s="7" t="s">
        <v>155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38.25">
      <c r="A80" s="5"/>
      <c r="B80" s="7" t="s">
        <v>156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ht="12.75">
      <c r="A81" s="5"/>
      <c r="B81" s="7" t="s">
        <v>157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8" ht="25.5">
      <c r="A82" s="5" t="s">
        <v>50</v>
      </c>
      <c r="B82" s="7" t="s">
        <v>173</v>
      </c>
      <c r="C82" s="11">
        <f>C83+C84+C85+C86+C87</f>
        <v>752.06</v>
      </c>
      <c r="D82" s="11">
        <f>D83+D84+D85+D86+D87</f>
        <v>751.99</v>
      </c>
      <c r="E82" s="11">
        <f>F82+G82+H82+I82+J82+K82+L82+M82+N82+O82+P82+Q82</f>
        <v>982.91</v>
      </c>
      <c r="F82" s="11">
        <f>F83+F84+F85+F86+F87</f>
        <v>44.3</v>
      </c>
      <c r="G82" s="11">
        <f aca="true" t="shared" si="19" ref="G82:Q82">G83+G84+G85+G86+G87</f>
        <v>108.2</v>
      </c>
      <c r="H82" s="11">
        <f t="shared" si="19"/>
        <v>91.33</v>
      </c>
      <c r="I82" s="11">
        <f t="shared" si="19"/>
        <v>21.63</v>
      </c>
      <c r="J82" s="11">
        <f t="shared" si="19"/>
        <v>109.37</v>
      </c>
      <c r="K82" s="11">
        <f t="shared" si="19"/>
        <v>90.15</v>
      </c>
      <c r="L82" s="11">
        <f t="shared" si="19"/>
        <v>34.09</v>
      </c>
      <c r="M82" s="11">
        <f t="shared" si="19"/>
        <v>109.54</v>
      </c>
      <c r="N82" s="11">
        <f t="shared" si="19"/>
        <v>84.48</v>
      </c>
      <c r="O82" s="11">
        <f t="shared" si="19"/>
        <v>56.43</v>
      </c>
      <c r="P82" s="11">
        <f t="shared" si="19"/>
        <v>122.19</v>
      </c>
      <c r="Q82" s="11">
        <f t="shared" si="19"/>
        <v>111.2</v>
      </c>
      <c r="R82" s="13"/>
    </row>
    <row r="83" spans="1:17" ht="25.5">
      <c r="A83" s="5"/>
      <c r="B83" s="7" t="s">
        <v>153</v>
      </c>
      <c r="C83" s="11">
        <v>722.26</v>
      </c>
      <c r="D83" s="11">
        <v>715.76</v>
      </c>
      <c r="E83" s="11">
        <f>F83+G83+H83+I83+J83+K83+L83+M83+N83+O83+P83+Q83</f>
        <v>772.2</v>
      </c>
      <c r="F83" s="11">
        <v>27.64</v>
      </c>
      <c r="G83" s="11">
        <v>89.88</v>
      </c>
      <c r="H83" s="11">
        <v>73.76</v>
      </c>
      <c r="I83" s="11">
        <v>5.92</v>
      </c>
      <c r="J83" s="11">
        <v>90.83</v>
      </c>
      <c r="K83" s="11">
        <v>72.51</v>
      </c>
      <c r="L83" s="11">
        <v>18.15</v>
      </c>
      <c r="M83" s="11">
        <v>90.83</v>
      </c>
      <c r="N83" s="11">
        <v>66.24</v>
      </c>
      <c r="O83" s="11">
        <v>40.1</v>
      </c>
      <c r="P83" s="11">
        <v>103.29</v>
      </c>
      <c r="Q83" s="11">
        <v>93.05</v>
      </c>
    </row>
    <row r="84" spans="1:17" ht="63.75">
      <c r="A84" s="5"/>
      <c r="B84" s="7" t="s">
        <v>154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ht="12.75">
      <c r="A85" s="5"/>
      <c r="B85" s="7" t="s">
        <v>155</v>
      </c>
      <c r="C85" s="11">
        <v>24.9</v>
      </c>
      <c r="D85" s="11">
        <v>27.45</v>
      </c>
      <c r="E85" s="11">
        <f>F85+G85+H85+I85+J85+K85+L85+M85+N85+O85+P85+Q85</f>
        <v>193.15</v>
      </c>
      <c r="F85" s="11">
        <v>16.66</v>
      </c>
      <c r="G85" s="11">
        <v>15.79</v>
      </c>
      <c r="H85" s="11">
        <v>15.71</v>
      </c>
      <c r="I85" s="11">
        <v>15.71</v>
      </c>
      <c r="J85" s="11">
        <v>15.97</v>
      </c>
      <c r="K85" s="11">
        <v>15.82</v>
      </c>
      <c r="L85" s="11">
        <v>15.94</v>
      </c>
      <c r="M85" s="11">
        <v>16.14</v>
      </c>
      <c r="N85" s="11">
        <v>16.42</v>
      </c>
      <c r="O85" s="11">
        <v>16.33</v>
      </c>
      <c r="P85" s="11">
        <v>16.33</v>
      </c>
      <c r="Q85" s="11">
        <v>16.33</v>
      </c>
    </row>
    <row r="86" spans="1:17" ht="38.25">
      <c r="A86" s="5"/>
      <c r="B86" s="7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ht="12.75">
      <c r="A87" s="5"/>
      <c r="B87" s="7" t="s">
        <v>157</v>
      </c>
      <c r="C87" s="11">
        <v>4.9</v>
      </c>
      <c r="D87" s="11">
        <v>8.78</v>
      </c>
      <c r="E87" s="11">
        <f aca="true" t="shared" si="20" ref="E87:E99">F87+G87+H87+I87+J87+K87+L87+M87+N87+O87+P87+Q87</f>
        <v>17.56</v>
      </c>
      <c r="F87" s="11"/>
      <c r="G87" s="11">
        <v>2.53</v>
      </c>
      <c r="H87" s="11">
        <v>1.86</v>
      </c>
      <c r="I87" s="11"/>
      <c r="J87" s="11">
        <v>2.57</v>
      </c>
      <c r="K87" s="11">
        <v>1.82</v>
      </c>
      <c r="L87" s="11"/>
      <c r="M87" s="11">
        <v>2.57</v>
      </c>
      <c r="N87" s="11">
        <v>1.82</v>
      </c>
      <c r="O87" s="11"/>
      <c r="P87" s="11">
        <v>2.57</v>
      </c>
      <c r="Q87" s="11">
        <v>1.82</v>
      </c>
    </row>
    <row r="88" spans="1:17" ht="12.75">
      <c r="A88" s="5" t="s">
        <v>102</v>
      </c>
      <c r="B88" s="7" t="s">
        <v>174</v>
      </c>
      <c r="C88" s="11">
        <f>C89+C90+C91+C92+C93</f>
        <v>5152.74</v>
      </c>
      <c r="D88" s="11">
        <f>D89+D90+D91+D92+D93</f>
        <v>5189.96</v>
      </c>
      <c r="E88" s="11">
        <f t="shared" si="20"/>
        <v>4889.57</v>
      </c>
      <c r="F88" s="11">
        <f aca="true" t="shared" si="21" ref="F88:Q88">F89+F90+F91+F92+F93</f>
        <v>215</v>
      </c>
      <c r="G88" s="11">
        <f t="shared" si="21"/>
        <v>488.12</v>
      </c>
      <c r="H88" s="11">
        <f t="shared" si="21"/>
        <v>632.31</v>
      </c>
      <c r="I88" s="11">
        <f t="shared" si="21"/>
        <v>510.75</v>
      </c>
      <c r="J88" s="11">
        <f t="shared" si="21"/>
        <v>264.41</v>
      </c>
      <c r="K88" s="11">
        <f t="shared" si="21"/>
        <v>262.09</v>
      </c>
      <c r="L88" s="11">
        <f t="shared" si="21"/>
        <v>603.45</v>
      </c>
      <c r="M88" s="11">
        <f t="shared" si="21"/>
        <v>407.71</v>
      </c>
      <c r="N88" s="11">
        <f t="shared" si="21"/>
        <v>651.41</v>
      </c>
      <c r="O88" s="11">
        <f t="shared" si="21"/>
        <v>300.19</v>
      </c>
      <c r="P88" s="11">
        <f t="shared" si="21"/>
        <v>305.65</v>
      </c>
      <c r="Q88" s="11">
        <f t="shared" si="21"/>
        <v>248.48</v>
      </c>
    </row>
    <row r="89" spans="1:17" ht="25.5">
      <c r="A89" s="5"/>
      <c r="B89" s="7" t="s">
        <v>153</v>
      </c>
      <c r="C89" s="11">
        <v>718.8</v>
      </c>
      <c r="D89" s="11">
        <v>957.98</v>
      </c>
      <c r="E89" s="11">
        <f t="shared" si="20"/>
        <v>701.66</v>
      </c>
      <c r="F89" s="11">
        <v>40.05</v>
      </c>
      <c r="G89" s="11">
        <v>92.23</v>
      </c>
      <c r="H89" s="11">
        <v>79.21</v>
      </c>
      <c r="I89" s="11">
        <v>51.66</v>
      </c>
      <c r="J89" s="11">
        <v>27.75</v>
      </c>
      <c r="K89" s="11">
        <v>50.45</v>
      </c>
      <c r="L89" s="11">
        <v>37.59</v>
      </c>
      <c r="M89" s="11">
        <v>65.93</v>
      </c>
      <c r="N89" s="11">
        <v>48.22</v>
      </c>
      <c r="O89" s="11">
        <v>68.13</v>
      </c>
      <c r="P89" s="11">
        <v>73.17</v>
      </c>
      <c r="Q89" s="11">
        <v>67.27</v>
      </c>
    </row>
    <row r="90" spans="1:17" ht="63.75">
      <c r="A90" s="5"/>
      <c r="B90" s="7" t="s">
        <v>154</v>
      </c>
      <c r="C90" s="11"/>
      <c r="D90" s="11">
        <v>4.7</v>
      </c>
      <c r="E90" s="11">
        <f t="shared" si="20"/>
        <v>158.16</v>
      </c>
      <c r="F90" s="11">
        <v>14.77</v>
      </c>
      <c r="G90" s="11">
        <v>8.53</v>
      </c>
      <c r="H90" s="11">
        <v>12.62</v>
      </c>
      <c r="I90" s="11">
        <v>13.37</v>
      </c>
      <c r="J90" s="11">
        <v>9.91</v>
      </c>
      <c r="K90" s="11">
        <v>16.36</v>
      </c>
      <c r="L90" s="11">
        <v>25.79</v>
      </c>
      <c r="M90" s="11">
        <v>4.05</v>
      </c>
      <c r="N90" s="11">
        <v>17.73</v>
      </c>
      <c r="O90" s="11">
        <v>11.75</v>
      </c>
      <c r="P90" s="11">
        <v>11.64</v>
      </c>
      <c r="Q90" s="11">
        <v>11.64</v>
      </c>
    </row>
    <row r="91" spans="1:17" ht="12.75">
      <c r="A91" s="5"/>
      <c r="B91" s="7" t="s">
        <v>155</v>
      </c>
      <c r="C91" s="11">
        <v>1.23</v>
      </c>
      <c r="D91" s="11">
        <v>2.32</v>
      </c>
      <c r="E91" s="11">
        <f t="shared" si="20"/>
        <v>89.75</v>
      </c>
      <c r="F91" s="11">
        <v>3.9</v>
      </c>
      <c r="G91" s="11">
        <v>3.38</v>
      </c>
      <c r="H91" s="11">
        <v>8.19</v>
      </c>
      <c r="I91" s="11">
        <v>3.93</v>
      </c>
      <c r="J91" s="11">
        <v>5.44</v>
      </c>
      <c r="K91" s="11">
        <v>9.77</v>
      </c>
      <c r="L91" s="11">
        <v>15.55</v>
      </c>
      <c r="M91" s="11">
        <v>9.02</v>
      </c>
      <c r="N91" s="11">
        <v>7.64</v>
      </c>
      <c r="O91" s="11">
        <v>7.64</v>
      </c>
      <c r="P91" s="11">
        <v>7.64</v>
      </c>
      <c r="Q91" s="11">
        <v>7.65</v>
      </c>
    </row>
    <row r="92" spans="1:17" ht="38.25">
      <c r="A92" s="5"/>
      <c r="B92" s="7" t="s">
        <v>156</v>
      </c>
      <c r="C92" s="11">
        <v>1317.8</v>
      </c>
      <c r="D92" s="11">
        <v>1258.1</v>
      </c>
      <c r="E92" s="11">
        <f t="shared" si="20"/>
        <v>1267.62</v>
      </c>
      <c r="F92" s="11">
        <v>89.71</v>
      </c>
      <c r="G92" s="11">
        <v>97.57</v>
      </c>
      <c r="H92" s="11">
        <v>81.68</v>
      </c>
      <c r="I92" s="11">
        <v>90.33</v>
      </c>
      <c r="J92" s="11">
        <v>120.43</v>
      </c>
      <c r="K92" s="11">
        <v>107.34</v>
      </c>
      <c r="L92" s="11">
        <v>127.23</v>
      </c>
      <c r="M92" s="11">
        <v>149.61</v>
      </c>
      <c r="N92" s="11">
        <v>100.92</v>
      </c>
      <c r="O92" s="11">
        <v>100.93</v>
      </c>
      <c r="P92" s="11">
        <v>100.93</v>
      </c>
      <c r="Q92" s="11">
        <v>100.94</v>
      </c>
    </row>
    <row r="93" spans="1:17" ht="12.75">
      <c r="A93" s="5"/>
      <c r="B93" s="7" t="s">
        <v>157</v>
      </c>
      <c r="C93" s="11">
        <v>3114.91</v>
      </c>
      <c r="D93" s="11">
        <v>2966.86</v>
      </c>
      <c r="E93" s="11">
        <f t="shared" si="20"/>
        <v>2672.38</v>
      </c>
      <c r="F93" s="11">
        <v>66.57</v>
      </c>
      <c r="G93" s="11">
        <v>286.41</v>
      </c>
      <c r="H93" s="11">
        <v>450.61</v>
      </c>
      <c r="I93" s="11">
        <v>351.46</v>
      </c>
      <c r="J93" s="11">
        <v>100.88</v>
      </c>
      <c r="K93" s="11">
        <v>78.17</v>
      </c>
      <c r="L93" s="11">
        <v>397.29</v>
      </c>
      <c r="M93" s="11">
        <v>179.1</v>
      </c>
      <c r="N93" s="11">
        <v>476.9</v>
      </c>
      <c r="O93" s="11">
        <v>111.74</v>
      </c>
      <c r="P93" s="11">
        <v>112.27</v>
      </c>
      <c r="Q93" s="11">
        <v>60.98</v>
      </c>
    </row>
    <row r="94" spans="1:18" ht="38.25">
      <c r="A94" s="5">
        <v>3</v>
      </c>
      <c r="B94" s="7" t="s">
        <v>175</v>
      </c>
      <c r="C94" s="11">
        <f>C95+C96+C97+C98+C99</f>
        <v>81.99</v>
      </c>
      <c r="D94" s="11">
        <f>D95+D96+D97+D98+D99</f>
        <v>69.65</v>
      </c>
      <c r="E94" s="11">
        <f t="shared" si="20"/>
        <v>278.28</v>
      </c>
      <c r="F94" s="11">
        <f>F95+F96+F97+F98+F99</f>
        <v>84.94</v>
      </c>
      <c r="G94" s="11">
        <f aca="true" t="shared" si="22" ref="G94:Q94">G95+G96+G97+G98+G99</f>
        <v>77.11</v>
      </c>
      <c r="H94" s="11">
        <f t="shared" si="22"/>
        <v>-23.41</v>
      </c>
      <c r="I94" s="11">
        <f t="shared" si="22"/>
        <v>159.78</v>
      </c>
      <c r="J94" s="11">
        <f t="shared" si="22"/>
        <v>118.18</v>
      </c>
      <c r="K94" s="11">
        <f t="shared" si="22"/>
        <v>42.81</v>
      </c>
      <c r="L94" s="11">
        <f t="shared" si="22"/>
        <v>29.69</v>
      </c>
      <c r="M94" s="11">
        <f t="shared" si="22"/>
        <v>96.41</v>
      </c>
      <c r="N94" s="11">
        <f t="shared" si="22"/>
        <v>-227.24</v>
      </c>
      <c r="O94" s="11">
        <f t="shared" si="22"/>
        <v>-10.46</v>
      </c>
      <c r="P94" s="11">
        <f t="shared" si="22"/>
        <v>-38.9</v>
      </c>
      <c r="Q94" s="11">
        <f t="shared" si="22"/>
        <v>-30.63</v>
      </c>
      <c r="R94" s="13"/>
    </row>
    <row r="95" spans="1:17" ht="25.5">
      <c r="A95" s="5"/>
      <c r="B95" s="7" t="s">
        <v>153</v>
      </c>
      <c r="C95" s="11">
        <f aca="true" t="shared" si="23" ref="C95:D99">C11-C17</f>
        <v>21.83</v>
      </c>
      <c r="D95" s="11">
        <f t="shared" si="23"/>
        <v>106.85</v>
      </c>
      <c r="E95" s="11">
        <f t="shared" si="20"/>
        <v>785.35</v>
      </c>
      <c r="F95" s="11">
        <f aca="true" t="shared" si="24" ref="F95:Q95">F11-F17</f>
        <v>56.86</v>
      </c>
      <c r="G95" s="11">
        <f t="shared" si="24"/>
        <v>82.85</v>
      </c>
      <c r="H95" s="11">
        <f t="shared" si="24"/>
        <v>78.41</v>
      </c>
      <c r="I95" s="11">
        <f t="shared" si="24"/>
        <v>234.94</v>
      </c>
      <c r="J95" s="11">
        <f t="shared" si="24"/>
        <v>111.04</v>
      </c>
      <c r="K95" s="11">
        <f t="shared" si="24"/>
        <v>59.68</v>
      </c>
      <c r="L95" s="11">
        <f t="shared" si="24"/>
        <v>119.42</v>
      </c>
      <c r="M95" s="11">
        <f t="shared" si="24"/>
        <v>53.72</v>
      </c>
      <c r="N95" s="11">
        <f t="shared" si="24"/>
        <v>-99.58</v>
      </c>
      <c r="O95" s="11">
        <f t="shared" si="24"/>
        <v>14.8</v>
      </c>
      <c r="P95" s="11">
        <f t="shared" si="24"/>
        <v>25.97</v>
      </c>
      <c r="Q95" s="11">
        <f t="shared" si="24"/>
        <v>47.24</v>
      </c>
    </row>
    <row r="96" spans="1:17" ht="63.75">
      <c r="A96" s="5"/>
      <c r="B96" s="7" t="s">
        <v>154</v>
      </c>
      <c r="C96" s="11">
        <f t="shared" si="23"/>
        <v>0</v>
      </c>
      <c r="D96" s="11">
        <f t="shared" si="23"/>
        <v>14.27</v>
      </c>
      <c r="E96" s="11">
        <f t="shared" si="20"/>
        <v>-538.88</v>
      </c>
      <c r="F96" s="11">
        <f aca="true" t="shared" si="25" ref="F96:Q96">F12-F18</f>
        <v>-15.14</v>
      </c>
      <c r="G96" s="11">
        <f t="shared" si="25"/>
        <v>-7.51</v>
      </c>
      <c r="H96" s="11">
        <f t="shared" si="25"/>
        <v>22.89</v>
      </c>
      <c r="I96" s="11">
        <f t="shared" si="25"/>
        <v>-19.13</v>
      </c>
      <c r="J96" s="11">
        <f t="shared" si="25"/>
        <v>-33.71</v>
      </c>
      <c r="K96" s="11">
        <f t="shared" si="25"/>
        <v>-53.28</v>
      </c>
      <c r="L96" s="11">
        <f t="shared" si="25"/>
        <v>-51.74</v>
      </c>
      <c r="M96" s="11">
        <f t="shared" si="25"/>
        <v>-25.45</v>
      </c>
      <c r="N96" s="11">
        <f t="shared" si="25"/>
        <v>-115.61</v>
      </c>
      <c r="O96" s="11">
        <f t="shared" si="25"/>
        <v>-76.58</v>
      </c>
      <c r="P96" s="11">
        <f t="shared" si="25"/>
        <v>-65.47</v>
      </c>
      <c r="Q96" s="11">
        <f t="shared" si="25"/>
        <v>-98.15</v>
      </c>
    </row>
    <row r="97" spans="1:17" ht="12.75">
      <c r="A97" s="5"/>
      <c r="B97" s="7" t="s">
        <v>155</v>
      </c>
      <c r="C97" s="11">
        <f t="shared" si="23"/>
        <v>67.22</v>
      </c>
      <c r="D97" s="11">
        <f t="shared" si="23"/>
        <v>138.53</v>
      </c>
      <c r="E97" s="11">
        <f t="shared" si="20"/>
        <v>40.1</v>
      </c>
      <c r="F97" s="11">
        <f aca="true" t="shared" si="26" ref="F97:Q97">F13-F19</f>
        <v>-11.51</v>
      </c>
      <c r="G97" s="11">
        <f t="shared" si="26"/>
        <v>23.13</v>
      </c>
      <c r="H97" s="11">
        <f t="shared" si="26"/>
        <v>18.32</v>
      </c>
      <c r="I97" s="11">
        <f t="shared" si="26"/>
        <v>16.25</v>
      </c>
      <c r="J97" s="11">
        <f t="shared" si="26"/>
        <v>9.41</v>
      </c>
      <c r="K97" s="11">
        <f t="shared" si="26"/>
        <v>15.79</v>
      </c>
      <c r="L97" s="11">
        <f t="shared" si="26"/>
        <v>-4.4</v>
      </c>
      <c r="M97" s="11">
        <f t="shared" si="26"/>
        <v>10.11</v>
      </c>
      <c r="N97" s="11">
        <f t="shared" si="26"/>
        <v>-6.14</v>
      </c>
      <c r="O97" s="11">
        <f t="shared" si="26"/>
        <v>-6.18</v>
      </c>
      <c r="P97" s="11">
        <f t="shared" si="26"/>
        <v>-2.21</v>
      </c>
      <c r="Q97" s="11">
        <f t="shared" si="26"/>
        <v>-22.47</v>
      </c>
    </row>
    <row r="98" spans="1:17" ht="38.25">
      <c r="A98" s="5"/>
      <c r="B98" s="7" t="s">
        <v>156</v>
      </c>
      <c r="C98" s="11">
        <f t="shared" si="23"/>
        <v>0</v>
      </c>
      <c r="D98" s="11">
        <f t="shared" si="23"/>
        <v>-10.41</v>
      </c>
      <c r="E98" s="11">
        <f t="shared" si="20"/>
        <v>-72.8</v>
      </c>
      <c r="F98" s="11">
        <f aca="true" t="shared" si="27" ref="F98:Q98">F14-F20</f>
        <v>5.4</v>
      </c>
      <c r="G98" s="11">
        <f t="shared" si="27"/>
        <v>-1.86</v>
      </c>
      <c r="H98" s="11">
        <f t="shared" si="27"/>
        <v>12.49</v>
      </c>
      <c r="I98" s="11">
        <f t="shared" si="27"/>
        <v>-9.28</v>
      </c>
      <c r="J98" s="11">
        <f t="shared" si="27"/>
        <v>-16.44</v>
      </c>
      <c r="K98" s="11">
        <f t="shared" si="27"/>
        <v>-2.58</v>
      </c>
      <c r="L98" s="11">
        <f t="shared" si="27"/>
        <v>-26.16</v>
      </c>
      <c r="M98" s="11">
        <f t="shared" si="27"/>
        <v>-44.4</v>
      </c>
      <c r="N98" s="11">
        <f t="shared" si="27"/>
        <v>3.37</v>
      </c>
      <c r="O98" s="11">
        <f t="shared" si="27"/>
        <v>2.68</v>
      </c>
      <c r="P98" s="11">
        <f t="shared" si="27"/>
        <v>2.68</v>
      </c>
      <c r="Q98" s="11">
        <f t="shared" si="27"/>
        <v>1.3</v>
      </c>
    </row>
    <row r="99" spans="1:17" ht="12.75">
      <c r="A99" s="5"/>
      <c r="B99" s="7" t="s">
        <v>157</v>
      </c>
      <c r="C99" s="11">
        <f t="shared" si="23"/>
        <v>-7.06</v>
      </c>
      <c r="D99" s="11">
        <f t="shared" si="23"/>
        <v>-179.59</v>
      </c>
      <c r="E99" s="11">
        <f t="shared" si="20"/>
        <v>64.51</v>
      </c>
      <c r="F99" s="11">
        <f aca="true" t="shared" si="28" ref="F99:Q99">F15-F21</f>
        <v>49.33</v>
      </c>
      <c r="G99" s="11">
        <f t="shared" si="28"/>
        <v>-19.5</v>
      </c>
      <c r="H99" s="11">
        <f t="shared" si="28"/>
        <v>-155.52</v>
      </c>
      <c r="I99" s="11">
        <f t="shared" si="28"/>
        <v>-63</v>
      </c>
      <c r="J99" s="11">
        <f t="shared" si="28"/>
        <v>47.88</v>
      </c>
      <c r="K99" s="11">
        <f t="shared" si="28"/>
        <v>23.2</v>
      </c>
      <c r="L99" s="11">
        <f t="shared" si="28"/>
        <v>-7.43</v>
      </c>
      <c r="M99" s="11">
        <f t="shared" si="28"/>
        <v>102.43</v>
      </c>
      <c r="N99" s="11">
        <f t="shared" si="28"/>
        <v>-9.28</v>
      </c>
      <c r="O99" s="11">
        <f t="shared" si="28"/>
        <v>54.82</v>
      </c>
      <c r="P99" s="11">
        <f t="shared" si="28"/>
        <v>0.13</v>
      </c>
      <c r="Q99" s="11">
        <f t="shared" si="28"/>
        <v>41.45</v>
      </c>
    </row>
    <row r="100" spans="1:17" ht="25.5">
      <c r="A100" s="5">
        <v>4</v>
      </c>
      <c r="B100" s="7" t="s">
        <v>60</v>
      </c>
      <c r="C100" s="11">
        <f>C101+C102+C103+C104+C105</f>
        <v>0</v>
      </c>
      <c r="D100" s="11">
        <f>D101+D102+D103+D104+D105</f>
        <v>0</v>
      </c>
      <c r="E100" s="11">
        <f>E101+E102+E103+E104+E105</f>
        <v>0</v>
      </c>
      <c r="F100" s="11">
        <f>F101+F102+F103+F104+F105</f>
        <v>0</v>
      </c>
      <c r="G100" s="11">
        <f aca="true" t="shared" si="29" ref="G100:Q100">G101+G102+G103+G104+G105</f>
        <v>0</v>
      </c>
      <c r="H100" s="11">
        <f t="shared" si="29"/>
        <v>0</v>
      </c>
      <c r="I100" s="11">
        <f t="shared" si="29"/>
        <v>0</v>
      </c>
      <c r="J100" s="11">
        <f t="shared" si="29"/>
        <v>0</v>
      </c>
      <c r="K100" s="11">
        <f t="shared" si="29"/>
        <v>0</v>
      </c>
      <c r="L100" s="11">
        <f t="shared" si="29"/>
        <v>0</v>
      </c>
      <c r="M100" s="11">
        <f t="shared" si="29"/>
        <v>0</v>
      </c>
      <c r="N100" s="11">
        <f t="shared" si="29"/>
        <v>0</v>
      </c>
      <c r="O100" s="11">
        <f t="shared" si="29"/>
        <v>0</v>
      </c>
      <c r="P100" s="11">
        <f t="shared" si="29"/>
        <v>0</v>
      </c>
      <c r="Q100" s="11">
        <f t="shared" si="29"/>
        <v>0</v>
      </c>
    </row>
    <row r="101" spans="1:17" ht="25.5">
      <c r="A101" s="5"/>
      <c r="B101" s="7" t="s">
        <v>153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17" ht="63.75">
      <c r="A102" s="5"/>
      <c r="B102" s="7" t="s">
        <v>154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 ht="12.75">
      <c r="A103" s="5"/>
      <c r="B103" s="7" t="s">
        <v>155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ht="38.25">
      <c r="A104" s="5"/>
      <c r="B104" s="7" t="s">
        <v>156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ht="12.75">
      <c r="A105" s="5"/>
      <c r="B105" s="7" t="s">
        <v>157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8" ht="38.25">
      <c r="A106" s="5">
        <v>5</v>
      </c>
      <c r="B106" s="7" t="s">
        <v>185</v>
      </c>
      <c r="C106" s="11">
        <f>C107+C108+C109+C110+C111</f>
        <v>81.99</v>
      </c>
      <c r="D106" s="11">
        <f>D107+D108+D109+D110+D111</f>
        <v>69.65</v>
      </c>
      <c r="E106" s="11">
        <f aca="true" t="shared" si="30" ref="E106:E115">F106+G106+H106+I106+J106+K106+L106+M106+N106+O106+P106+Q106</f>
        <v>278.28</v>
      </c>
      <c r="F106" s="11">
        <f>F107+F108+F109+F110+F111</f>
        <v>84.94</v>
      </c>
      <c r="G106" s="11">
        <f aca="true" t="shared" si="31" ref="G106:Q106">G107+G108+G109+G110+G111</f>
        <v>77.11</v>
      </c>
      <c r="H106" s="11">
        <f t="shared" si="31"/>
        <v>-23.41</v>
      </c>
      <c r="I106" s="11">
        <f t="shared" si="31"/>
        <v>159.78</v>
      </c>
      <c r="J106" s="11">
        <f t="shared" si="31"/>
        <v>118.18</v>
      </c>
      <c r="K106" s="11">
        <f t="shared" si="31"/>
        <v>42.81</v>
      </c>
      <c r="L106" s="11">
        <f t="shared" si="31"/>
        <v>29.69</v>
      </c>
      <c r="M106" s="11">
        <f t="shared" si="31"/>
        <v>96.41</v>
      </c>
      <c r="N106" s="11">
        <f t="shared" si="31"/>
        <v>-227.24</v>
      </c>
      <c r="O106" s="11">
        <f t="shared" si="31"/>
        <v>-10.46</v>
      </c>
      <c r="P106" s="11">
        <f t="shared" si="31"/>
        <v>-38.9</v>
      </c>
      <c r="Q106" s="11">
        <f t="shared" si="31"/>
        <v>-30.63</v>
      </c>
      <c r="R106" s="13"/>
    </row>
    <row r="107" spans="1:17" ht="25.5">
      <c r="A107" s="5"/>
      <c r="B107" s="7" t="s">
        <v>153</v>
      </c>
      <c r="C107" s="11">
        <f>C95+C101</f>
        <v>21.83</v>
      </c>
      <c r="D107" s="11">
        <f>D95+D101</f>
        <v>106.85</v>
      </c>
      <c r="E107" s="11">
        <f t="shared" si="30"/>
        <v>785.35</v>
      </c>
      <c r="F107" s="11">
        <f>F95+F101</f>
        <v>56.86</v>
      </c>
      <c r="G107" s="11">
        <f aca="true" t="shared" si="32" ref="G107:Q107">G95+G101</f>
        <v>82.85</v>
      </c>
      <c r="H107" s="11">
        <f t="shared" si="32"/>
        <v>78.41</v>
      </c>
      <c r="I107" s="11">
        <f t="shared" si="32"/>
        <v>234.94</v>
      </c>
      <c r="J107" s="11">
        <f t="shared" si="32"/>
        <v>111.04</v>
      </c>
      <c r="K107" s="11">
        <f t="shared" si="32"/>
        <v>59.68</v>
      </c>
      <c r="L107" s="11">
        <f t="shared" si="32"/>
        <v>119.42</v>
      </c>
      <c r="M107" s="11">
        <f t="shared" si="32"/>
        <v>53.72</v>
      </c>
      <c r="N107" s="11">
        <f t="shared" si="32"/>
        <v>-99.58</v>
      </c>
      <c r="O107" s="11">
        <f t="shared" si="32"/>
        <v>14.8</v>
      </c>
      <c r="P107" s="11">
        <f t="shared" si="32"/>
        <v>25.97</v>
      </c>
      <c r="Q107" s="11">
        <f t="shared" si="32"/>
        <v>47.24</v>
      </c>
    </row>
    <row r="108" spans="1:17" ht="63.75">
      <c r="A108" s="5"/>
      <c r="B108" s="7" t="s">
        <v>154</v>
      </c>
      <c r="C108" s="11">
        <f>C96+C102</f>
        <v>0</v>
      </c>
      <c r="D108" s="11">
        <f aca="true" t="shared" si="33" ref="D108:Q108">D96+D102</f>
        <v>14.27</v>
      </c>
      <c r="E108" s="11">
        <f t="shared" si="30"/>
        <v>-538.88</v>
      </c>
      <c r="F108" s="11">
        <f t="shared" si="33"/>
        <v>-15.14</v>
      </c>
      <c r="G108" s="11">
        <f t="shared" si="33"/>
        <v>-7.51</v>
      </c>
      <c r="H108" s="11">
        <f t="shared" si="33"/>
        <v>22.89</v>
      </c>
      <c r="I108" s="11">
        <f t="shared" si="33"/>
        <v>-19.13</v>
      </c>
      <c r="J108" s="11">
        <f t="shared" si="33"/>
        <v>-33.71</v>
      </c>
      <c r="K108" s="11">
        <f t="shared" si="33"/>
        <v>-53.28</v>
      </c>
      <c r="L108" s="11">
        <f t="shared" si="33"/>
        <v>-51.74</v>
      </c>
      <c r="M108" s="11">
        <f t="shared" si="33"/>
        <v>-25.45</v>
      </c>
      <c r="N108" s="11">
        <f t="shared" si="33"/>
        <v>-115.61</v>
      </c>
      <c r="O108" s="11">
        <f t="shared" si="33"/>
        <v>-76.58</v>
      </c>
      <c r="P108" s="11">
        <f t="shared" si="33"/>
        <v>-65.47</v>
      </c>
      <c r="Q108" s="11">
        <f t="shared" si="33"/>
        <v>-98.15</v>
      </c>
    </row>
    <row r="109" spans="1:17" ht="16.5" customHeight="1">
      <c r="A109" s="5"/>
      <c r="B109" s="7" t="s">
        <v>155</v>
      </c>
      <c r="C109" s="11">
        <f>C97+C103</f>
        <v>67.22</v>
      </c>
      <c r="D109" s="11">
        <f aca="true" t="shared" si="34" ref="D109:Q109">D97+D103</f>
        <v>138.53</v>
      </c>
      <c r="E109" s="11">
        <f t="shared" si="30"/>
        <v>40.1</v>
      </c>
      <c r="F109" s="11">
        <f t="shared" si="34"/>
        <v>-11.51</v>
      </c>
      <c r="G109" s="11">
        <f t="shared" si="34"/>
        <v>23.13</v>
      </c>
      <c r="H109" s="11">
        <f t="shared" si="34"/>
        <v>18.32</v>
      </c>
      <c r="I109" s="11">
        <f t="shared" si="34"/>
        <v>16.25</v>
      </c>
      <c r="J109" s="11">
        <f t="shared" si="34"/>
        <v>9.41</v>
      </c>
      <c r="K109" s="11">
        <f t="shared" si="34"/>
        <v>15.79</v>
      </c>
      <c r="L109" s="11">
        <f t="shared" si="34"/>
        <v>-4.4</v>
      </c>
      <c r="M109" s="11">
        <f t="shared" si="34"/>
        <v>10.11</v>
      </c>
      <c r="N109" s="11">
        <f t="shared" si="34"/>
        <v>-6.14</v>
      </c>
      <c r="O109" s="11">
        <f t="shared" si="34"/>
        <v>-6.18</v>
      </c>
      <c r="P109" s="11">
        <f t="shared" si="34"/>
        <v>-2.21</v>
      </c>
      <c r="Q109" s="11">
        <f t="shared" si="34"/>
        <v>-22.47</v>
      </c>
    </row>
    <row r="110" spans="1:17" ht="38.25">
      <c r="A110" s="5"/>
      <c r="B110" s="7" t="s">
        <v>156</v>
      </c>
      <c r="C110" s="11">
        <f>C98+C104</f>
        <v>0</v>
      </c>
      <c r="D110" s="11">
        <f aca="true" t="shared" si="35" ref="D110:Q110">D98+D104</f>
        <v>-10.41</v>
      </c>
      <c r="E110" s="11">
        <f t="shared" si="30"/>
        <v>-72.8</v>
      </c>
      <c r="F110" s="11">
        <f t="shared" si="35"/>
        <v>5.4</v>
      </c>
      <c r="G110" s="11">
        <f t="shared" si="35"/>
        <v>-1.86</v>
      </c>
      <c r="H110" s="11">
        <f t="shared" si="35"/>
        <v>12.49</v>
      </c>
      <c r="I110" s="11">
        <f t="shared" si="35"/>
        <v>-9.28</v>
      </c>
      <c r="J110" s="11">
        <f t="shared" si="35"/>
        <v>-16.44</v>
      </c>
      <c r="K110" s="11">
        <f t="shared" si="35"/>
        <v>-2.58</v>
      </c>
      <c r="L110" s="11">
        <f t="shared" si="35"/>
        <v>-26.16</v>
      </c>
      <c r="M110" s="11">
        <f t="shared" si="35"/>
        <v>-44.4</v>
      </c>
      <c r="N110" s="11">
        <f t="shared" si="35"/>
        <v>3.37</v>
      </c>
      <c r="O110" s="11">
        <f t="shared" si="35"/>
        <v>2.68</v>
      </c>
      <c r="P110" s="11">
        <f t="shared" si="35"/>
        <v>2.68</v>
      </c>
      <c r="Q110" s="11">
        <f t="shared" si="35"/>
        <v>1.3</v>
      </c>
    </row>
    <row r="111" spans="1:17" ht="15.75" customHeight="1">
      <c r="A111" s="5"/>
      <c r="B111" s="7" t="s">
        <v>157</v>
      </c>
      <c r="C111" s="11">
        <f>C99+C105</f>
        <v>-7.06</v>
      </c>
      <c r="D111" s="11">
        <f aca="true" t="shared" si="36" ref="D111:Q111">D99+D105</f>
        <v>-179.59</v>
      </c>
      <c r="E111" s="11">
        <f t="shared" si="30"/>
        <v>64.51</v>
      </c>
      <c r="F111" s="11">
        <f t="shared" si="36"/>
        <v>49.33</v>
      </c>
      <c r="G111" s="11">
        <f t="shared" si="36"/>
        <v>-19.5</v>
      </c>
      <c r="H111" s="11">
        <f t="shared" si="36"/>
        <v>-155.52</v>
      </c>
      <c r="I111" s="11">
        <f t="shared" si="36"/>
        <v>-63</v>
      </c>
      <c r="J111" s="11">
        <f t="shared" si="36"/>
        <v>47.88</v>
      </c>
      <c r="K111" s="11">
        <f t="shared" si="36"/>
        <v>23.2</v>
      </c>
      <c r="L111" s="11">
        <f t="shared" si="36"/>
        <v>-7.43</v>
      </c>
      <c r="M111" s="11">
        <f t="shared" si="36"/>
        <v>102.43</v>
      </c>
      <c r="N111" s="11">
        <f t="shared" si="36"/>
        <v>-9.28</v>
      </c>
      <c r="O111" s="11">
        <f t="shared" si="36"/>
        <v>54.82</v>
      </c>
      <c r="P111" s="11">
        <f t="shared" si="36"/>
        <v>0.13</v>
      </c>
      <c r="Q111" s="11">
        <f t="shared" si="36"/>
        <v>41.45</v>
      </c>
    </row>
    <row r="112" spans="1:17" ht="28.5" customHeight="1">
      <c r="A112" s="5">
        <v>6</v>
      </c>
      <c r="B112" s="7" t="s">
        <v>220</v>
      </c>
      <c r="C112" s="11"/>
      <c r="D112" s="11"/>
      <c r="E112" s="11">
        <f t="shared" si="30"/>
        <v>180.78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>
        <v>140.78</v>
      </c>
      <c r="P112" s="11">
        <v>20</v>
      </c>
      <c r="Q112" s="11">
        <v>20</v>
      </c>
    </row>
    <row r="113" spans="1:18" ht="42.75" customHeight="1">
      <c r="A113" s="5">
        <v>7</v>
      </c>
      <c r="B113" s="7" t="s">
        <v>221</v>
      </c>
      <c r="C113" s="11"/>
      <c r="D113" s="11"/>
      <c r="E113" s="11">
        <f t="shared" si="30"/>
        <v>97.5</v>
      </c>
      <c r="F113" s="11">
        <f>F106-F112</f>
        <v>84.94</v>
      </c>
      <c r="G113" s="11">
        <f aca="true" t="shared" si="37" ref="G113:Q113">G106-G112</f>
        <v>77.11</v>
      </c>
      <c r="H113" s="11">
        <f t="shared" si="37"/>
        <v>-23.41</v>
      </c>
      <c r="I113" s="11">
        <f t="shared" si="37"/>
        <v>159.78</v>
      </c>
      <c r="J113" s="11">
        <f t="shared" si="37"/>
        <v>118.18</v>
      </c>
      <c r="K113" s="11">
        <f t="shared" si="37"/>
        <v>42.81</v>
      </c>
      <c r="L113" s="11">
        <f t="shared" si="37"/>
        <v>29.69</v>
      </c>
      <c r="M113" s="11">
        <f t="shared" si="37"/>
        <v>96.41</v>
      </c>
      <c r="N113" s="11">
        <f t="shared" si="37"/>
        <v>-227.24</v>
      </c>
      <c r="O113" s="11">
        <f t="shared" si="37"/>
        <v>-151.24</v>
      </c>
      <c r="P113" s="11">
        <f t="shared" si="37"/>
        <v>-58.9</v>
      </c>
      <c r="Q113" s="11">
        <f t="shared" si="37"/>
        <v>-50.63</v>
      </c>
      <c r="R113" s="13"/>
    </row>
    <row r="114" spans="1:17" ht="29.25" customHeight="1">
      <c r="A114" s="5">
        <v>8</v>
      </c>
      <c r="B114" s="7" t="s">
        <v>178</v>
      </c>
      <c r="C114" s="11">
        <v>33.1</v>
      </c>
      <c r="D114" s="11">
        <v>158.68</v>
      </c>
      <c r="E114" s="11">
        <f t="shared" si="30"/>
        <v>22.8</v>
      </c>
      <c r="F114" s="11"/>
      <c r="G114" s="11"/>
      <c r="H114" s="11"/>
      <c r="I114" s="11">
        <v>9.5</v>
      </c>
      <c r="J114" s="11">
        <v>1.7</v>
      </c>
      <c r="K114" s="11">
        <v>1.6</v>
      </c>
      <c r="L114" s="11">
        <v>1.7</v>
      </c>
      <c r="M114" s="11">
        <v>1.7</v>
      </c>
      <c r="N114" s="11">
        <v>1.6</v>
      </c>
      <c r="O114" s="11">
        <v>1.7</v>
      </c>
      <c r="P114" s="11">
        <v>1.6</v>
      </c>
      <c r="Q114" s="11">
        <v>1.7</v>
      </c>
    </row>
    <row r="115" spans="1:17" ht="29.25" customHeight="1">
      <c r="A115" s="18">
        <v>9</v>
      </c>
      <c r="B115" s="16" t="s">
        <v>148</v>
      </c>
      <c r="C115" s="11">
        <f>C117+C118+C119+C120+C121+C122+C123</f>
        <v>235.76</v>
      </c>
      <c r="D115" s="11">
        <f>D117+D118+D119+D120+D121+D122+D123</f>
        <v>124.8</v>
      </c>
      <c r="E115" s="11">
        <f t="shared" si="30"/>
        <v>89.4</v>
      </c>
      <c r="F115" s="11"/>
      <c r="G115" s="11">
        <f aca="true" t="shared" si="38" ref="G115:M115">G117+G118+G119+G120+G121+G122+G123</f>
        <v>21.4</v>
      </c>
      <c r="H115" s="11">
        <f t="shared" si="38"/>
        <v>27.1</v>
      </c>
      <c r="I115" s="11">
        <f t="shared" si="38"/>
        <v>9.5</v>
      </c>
      <c r="J115" s="11">
        <f t="shared" si="38"/>
        <v>16.9</v>
      </c>
      <c r="K115" s="11">
        <f t="shared" si="38"/>
        <v>9.1</v>
      </c>
      <c r="L115" s="11">
        <f t="shared" si="38"/>
        <v>2.8</v>
      </c>
      <c r="M115" s="11">
        <f t="shared" si="38"/>
        <v>2.6</v>
      </c>
      <c r="N115" s="11"/>
      <c r="O115" s="11"/>
      <c r="P115" s="11"/>
      <c r="Q115" s="11"/>
    </row>
    <row r="116" spans="1:17" ht="16.5" customHeight="1">
      <c r="A116" s="18"/>
      <c r="B116" s="11" t="s">
        <v>142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ht="51">
      <c r="A117" s="18"/>
      <c r="B117" s="16" t="s">
        <v>143</v>
      </c>
      <c r="C117" s="11">
        <v>48.9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ht="25.5">
      <c r="A118" s="18"/>
      <c r="B118" s="16" t="s">
        <v>144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1:17" ht="76.5">
      <c r="A119" s="18"/>
      <c r="B119" s="16" t="s">
        <v>145</v>
      </c>
      <c r="C119" s="11">
        <v>100</v>
      </c>
      <c r="D119" s="11"/>
      <c r="E119" s="11">
        <f>F119+G119+H119+I119+J119+K119+L119+M119+N119+O119+P119+Q119</f>
        <v>16.9</v>
      </c>
      <c r="F119" s="11"/>
      <c r="G119" s="11"/>
      <c r="H119" s="11"/>
      <c r="I119" s="11"/>
      <c r="J119" s="11">
        <v>16.9</v>
      </c>
      <c r="K119" s="11"/>
      <c r="L119" s="11"/>
      <c r="M119" s="11"/>
      <c r="N119" s="11"/>
      <c r="O119" s="11"/>
      <c r="P119" s="11"/>
      <c r="Q119" s="11"/>
    </row>
    <row r="120" spans="1:17" ht="51">
      <c r="A120" s="18"/>
      <c r="B120" s="16" t="s">
        <v>190</v>
      </c>
      <c r="C120" s="11">
        <v>20</v>
      </c>
      <c r="D120" s="11">
        <v>27.5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25.5">
      <c r="A121" s="18"/>
      <c r="B121" s="16" t="s">
        <v>216</v>
      </c>
      <c r="C121" s="11">
        <v>48.5</v>
      </c>
      <c r="D121" s="11">
        <v>48.5</v>
      </c>
      <c r="E121" s="11">
        <f>F121+G121+H121+I121+J121+K121+L121+M121+N121+O121+P121+Q121</f>
        <v>5.9</v>
      </c>
      <c r="F121" s="11"/>
      <c r="G121" s="11"/>
      <c r="H121" s="11"/>
      <c r="I121" s="11"/>
      <c r="J121" s="11"/>
      <c r="K121" s="11">
        <v>5.9</v>
      </c>
      <c r="L121" s="11"/>
      <c r="M121" s="11"/>
      <c r="N121" s="11"/>
      <c r="O121" s="11"/>
      <c r="P121" s="11"/>
      <c r="Q121" s="11"/>
    </row>
    <row r="122" spans="1:17" ht="38.25">
      <c r="A122" s="18"/>
      <c r="B122" s="16" t="s">
        <v>179</v>
      </c>
      <c r="C122" s="11">
        <v>18.36</v>
      </c>
      <c r="D122" s="11">
        <v>18.4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25.5">
      <c r="A123" s="4"/>
      <c r="B123" s="7" t="s">
        <v>215</v>
      </c>
      <c r="C123" s="4"/>
      <c r="D123" s="11">
        <v>30.4</v>
      </c>
      <c r="E123" s="11">
        <f>F123+G123+H123+I123+J123+K123+L123+M123+N123+O123+P123+Q123</f>
        <v>66.6</v>
      </c>
      <c r="F123" s="11"/>
      <c r="G123" s="11">
        <v>21.4</v>
      </c>
      <c r="H123" s="11">
        <v>27.1</v>
      </c>
      <c r="I123" s="11">
        <v>9.5</v>
      </c>
      <c r="J123" s="11"/>
      <c r="K123" s="11">
        <v>3.2</v>
      </c>
      <c r="L123" s="11">
        <v>2.8</v>
      </c>
      <c r="M123" s="11">
        <v>2.6</v>
      </c>
      <c r="N123" s="11"/>
      <c r="O123" s="11"/>
      <c r="P123" s="11"/>
      <c r="Q123" s="11"/>
    </row>
    <row r="125" spans="2:8" ht="12.75">
      <c r="B125" s="1" t="s">
        <v>26</v>
      </c>
      <c r="C125" s="12"/>
      <c r="D125" s="12"/>
      <c r="E125" s="12"/>
      <c r="F125" s="12" t="s">
        <v>28</v>
      </c>
      <c r="G125" s="12"/>
      <c r="H125" s="1"/>
    </row>
    <row r="126" spans="1:8" ht="12.75">
      <c r="A126" s="1"/>
      <c r="H126" s="1"/>
    </row>
    <row r="127" spans="1:8" ht="12.75">
      <c r="A127" s="1"/>
      <c r="B127" s="1" t="s">
        <v>27</v>
      </c>
      <c r="C127" s="12"/>
      <c r="D127" s="12"/>
      <c r="E127" s="12"/>
      <c r="F127" s="12" t="s">
        <v>29</v>
      </c>
      <c r="G127" s="12"/>
      <c r="H127" s="1"/>
    </row>
    <row r="128" spans="1:8" ht="12.75">
      <c r="A128" s="1"/>
      <c r="H128" s="1"/>
    </row>
    <row r="129" spans="2:7" ht="12.75">
      <c r="B129" s="1" t="s">
        <v>188</v>
      </c>
      <c r="C129" s="12"/>
      <c r="D129" s="12"/>
      <c r="E129" s="12"/>
      <c r="F129" s="12" t="s">
        <v>187</v>
      </c>
      <c r="G129" s="12"/>
    </row>
  </sheetData>
  <mergeCells count="5">
    <mergeCell ref="F8:Q8"/>
    <mergeCell ref="A8:A9"/>
    <mergeCell ref="B8:B9"/>
    <mergeCell ref="C8:D8"/>
    <mergeCell ref="E8:E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0"/>
  <sheetViews>
    <sheetView workbookViewId="0" topLeftCell="A21">
      <selection activeCell="H29" sqref="H29"/>
    </sheetView>
  </sheetViews>
  <sheetFormatPr defaultColWidth="9.00390625" defaultRowHeight="12.75"/>
  <cols>
    <col min="1" max="1" width="6.00390625" style="0" customWidth="1"/>
    <col min="2" max="2" width="18.75390625" style="0" customWidth="1"/>
    <col min="3" max="3" width="7.00390625" style="0" customWidth="1"/>
    <col min="4" max="4" width="7.125" style="0" customWidth="1"/>
    <col min="5" max="5" width="7.625" style="0" customWidth="1"/>
    <col min="6" max="6" width="6.75390625" style="0" customWidth="1"/>
    <col min="7" max="7" width="6.25390625" style="0" customWidth="1"/>
    <col min="8" max="8" width="7.125" style="0" customWidth="1"/>
    <col min="9" max="9" width="7.25390625" style="0" customWidth="1"/>
    <col min="10" max="10" width="7.75390625" style="0" customWidth="1"/>
    <col min="11" max="11" width="6.75390625" style="0" customWidth="1"/>
    <col min="12" max="12" width="7.25390625" style="0" customWidth="1"/>
    <col min="13" max="13" width="6.375" style="0" customWidth="1"/>
    <col min="14" max="14" width="7.00390625" style="0" customWidth="1"/>
    <col min="15" max="15" width="7.625" style="0" customWidth="1"/>
    <col min="16" max="16" width="7.00390625" style="0" customWidth="1"/>
    <col min="17" max="17" width="7.875" style="0" customWidth="1"/>
  </cols>
  <sheetData>
    <row r="2" ht="12.75">
      <c r="M2" t="s">
        <v>165</v>
      </c>
    </row>
    <row r="3" spans="1:17" ht="12.75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 t="s">
        <v>15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Q5" s="1"/>
    </row>
    <row r="6" spans="1:17" ht="12.75">
      <c r="A6" s="1" t="s">
        <v>194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1"/>
    </row>
    <row r="7" spans="1:17" ht="12.75">
      <c r="A7" s="1" t="s">
        <v>58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 t="s">
        <v>12</v>
      </c>
      <c r="Q7" s="1"/>
    </row>
    <row r="8" spans="1:17" ht="28.5" customHeight="1">
      <c r="A8" s="24" t="s">
        <v>5</v>
      </c>
      <c r="B8" s="24" t="s">
        <v>0</v>
      </c>
      <c r="C8" s="24" t="s">
        <v>1</v>
      </c>
      <c r="D8" s="24"/>
      <c r="E8" s="24" t="s">
        <v>3</v>
      </c>
      <c r="F8" s="24" t="s">
        <v>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26.25" customHeight="1">
      <c r="A9" s="24"/>
      <c r="B9" s="24"/>
      <c r="C9" s="3" t="s">
        <v>2</v>
      </c>
      <c r="D9" s="2" t="s">
        <v>182</v>
      </c>
      <c r="E9" s="24"/>
      <c r="F9" s="3">
        <v>1</v>
      </c>
      <c r="G9" s="3">
        <v>2</v>
      </c>
      <c r="H9" s="3">
        <v>3</v>
      </c>
      <c r="I9" s="3">
        <v>4</v>
      </c>
      <c r="J9" s="3">
        <v>5</v>
      </c>
      <c r="K9" s="3">
        <v>6</v>
      </c>
      <c r="L9" s="3">
        <v>7</v>
      </c>
      <c r="M9" s="3">
        <v>8</v>
      </c>
      <c r="N9" s="3">
        <v>9</v>
      </c>
      <c r="O9" s="3">
        <v>10</v>
      </c>
      <c r="P9" s="3">
        <v>11</v>
      </c>
      <c r="Q9" s="3">
        <v>12</v>
      </c>
    </row>
    <row r="10" spans="1:17" ht="12.75">
      <c r="A10" s="5">
        <v>1</v>
      </c>
      <c r="B10" s="4" t="s">
        <v>13</v>
      </c>
      <c r="C10" s="11"/>
      <c r="D10" s="11">
        <f>D11+D12+D14</f>
        <v>416.6</v>
      </c>
      <c r="E10" s="11">
        <f aca="true" t="shared" si="0" ref="E10:E34">F10+G10+H10+I10+J10+K10+L10+M10+N10+O10+P10+Q10</f>
        <v>5057.33</v>
      </c>
      <c r="F10" s="11">
        <f>F11+F12+F14</f>
        <v>413.21</v>
      </c>
      <c r="G10" s="11">
        <f aca="true" t="shared" si="1" ref="G10:Q10">G11+G12+G14</f>
        <v>423.73</v>
      </c>
      <c r="H10" s="11">
        <f t="shared" si="1"/>
        <v>427.01</v>
      </c>
      <c r="I10" s="11">
        <f t="shared" si="1"/>
        <v>421.28</v>
      </c>
      <c r="J10" s="11">
        <f t="shared" si="1"/>
        <v>424.4</v>
      </c>
      <c r="K10" s="11">
        <f t="shared" si="1"/>
        <v>419.83</v>
      </c>
      <c r="L10" s="11">
        <f t="shared" si="1"/>
        <v>422.34</v>
      </c>
      <c r="M10" s="11">
        <f t="shared" si="1"/>
        <v>424.26</v>
      </c>
      <c r="N10" s="11">
        <f t="shared" si="1"/>
        <v>421.28</v>
      </c>
      <c r="O10" s="11">
        <f t="shared" si="1"/>
        <v>421.83</v>
      </c>
      <c r="P10" s="11">
        <f t="shared" si="1"/>
        <v>423.83</v>
      </c>
      <c r="Q10" s="11">
        <f t="shared" si="1"/>
        <v>414.33</v>
      </c>
    </row>
    <row r="11" spans="1:17" ht="153">
      <c r="A11" s="5" t="s">
        <v>14</v>
      </c>
      <c r="B11" s="7" t="s">
        <v>192</v>
      </c>
      <c r="C11" s="11"/>
      <c r="D11" s="11">
        <v>395.32</v>
      </c>
      <c r="E11" s="11">
        <f t="shared" si="0"/>
        <v>4758.41</v>
      </c>
      <c r="F11" s="11">
        <v>395.32</v>
      </c>
      <c r="G11" s="11">
        <v>395.29</v>
      </c>
      <c r="H11" s="11">
        <v>395.3</v>
      </c>
      <c r="I11" s="11">
        <v>395.31</v>
      </c>
      <c r="J11" s="11">
        <v>401.29</v>
      </c>
      <c r="K11" s="11">
        <v>396.59</v>
      </c>
      <c r="L11" s="11">
        <v>396.59</v>
      </c>
      <c r="M11" s="11">
        <v>396.6</v>
      </c>
      <c r="N11" s="11">
        <v>396.53</v>
      </c>
      <c r="O11" s="11">
        <v>396.53</v>
      </c>
      <c r="P11" s="11">
        <v>396.53</v>
      </c>
      <c r="Q11" s="11">
        <v>396.53</v>
      </c>
    </row>
    <row r="12" spans="1:17" ht="25.5">
      <c r="A12" s="5" t="s">
        <v>33</v>
      </c>
      <c r="B12" s="7" t="s">
        <v>199</v>
      </c>
      <c r="C12" s="11"/>
      <c r="D12" s="11">
        <v>14.45</v>
      </c>
      <c r="E12" s="11">
        <f t="shared" si="0"/>
        <v>229.49</v>
      </c>
      <c r="F12" s="11">
        <v>13.55</v>
      </c>
      <c r="G12" s="11">
        <v>20.61</v>
      </c>
      <c r="H12" s="11">
        <v>23.98</v>
      </c>
      <c r="I12" s="11">
        <v>19.75</v>
      </c>
      <c r="J12" s="11">
        <v>19.04</v>
      </c>
      <c r="K12" s="11">
        <v>18.81</v>
      </c>
      <c r="L12" s="11">
        <v>18.7</v>
      </c>
      <c r="M12" s="11">
        <v>18.8</v>
      </c>
      <c r="N12" s="11">
        <v>18.75</v>
      </c>
      <c r="O12" s="11">
        <v>21</v>
      </c>
      <c r="P12" s="11">
        <v>23</v>
      </c>
      <c r="Q12" s="11">
        <v>13.5</v>
      </c>
    </row>
    <row r="13" spans="1:17" ht="25.5">
      <c r="A13" s="5"/>
      <c r="B13" s="7" t="s">
        <v>108</v>
      </c>
      <c r="C13" s="11"/>
      <c r="D13" s="11">
        <v>3.97</v>
      </c>
      <c r="E13" s="11">
        <f t="shared" si="0"/>
        <v>49.27</v>
      </c>
      <c r="F13" s="11">
        <v>0.78</v>
      </c>
      <c r="G13" s="11">
        <v>4.12</v>
      </c>
      <c r="H13" s="11">
        <v>7.21</v>
      </c>
      <c r="I13" s="11">
        <v>4.96</v>
      </c>
      <c r="J13" s="11">
        <v>4.02</v>
      </c>
      <c r="K13" s="11">
        <v>3.96</v>
      </c>
      <c r="L13" s="11">
        <v>3.95</v>
      </c>
      <c r="M13" s="11">
        <v>4.06</v>
      </c>
      <c r="N13" s="11">
        <v>4.05</v>
      </c>
      <c r="O13" s="11">
        <v>4.05</v>
      </c>
      <c r="P13" s="11">
        <v>7.29</v>
      </c>
      <c r="Q13" s="11">
        <v>0.82</v>
      </c>
    </row>
    <row r="14" spans="1:17" ht="38.25">
      <c r="A14" s="5" t="s">
        <v>57</v>
      </c>
      <c r="B14" s="7" t="s">
        <v>63</v>
      </c>
      <c r="C14" s="11"/>
      <c r="D14" s="11">
        <v>6.83</v>
      </c>
      <c r="E14" s="11">
        <f t="shared" si="0"/>
        <v>69.43</v>
      </c>
      <c r="F14" s="11">
        <v>4.34</v>
      </c>
      <c r="G14" s="11">
        <v>7.83</v>
      </c>
      <c r="H14" s="11">
        <v>7.73</v>
      </c>
      <c r="I14" s="11">
        <v>6.22</v>
      </c>
      <c r="J14" s="11">
        <v>4.07</v>
      </c>
      <c r="K14" s="11">
        <v>4.43</v>
      </c>
      <c r="L14" s="11">
        <v>7.05</v>
      </c>
      <c r="M14" s="11">
        <v>8.86</v>
      </c>
      <c r="N14" s="11">
        <v>6</v>
      </c>
      <c r="O14" s="11">
        <v>4.3</v>
      </c>
      <c r="P14" s="11">
        <v>4.3</v>
      </c>
      <c r="Q14" s="11">
        <v>4.3</v>
      </c>
    </row>
    <row r="15" spans="1:17" ht="12.75">
      <c r="A15" s="5">
        <v>2</v>
      </c>
      <c r="B15" s="4" t="s">
        <v>31</v>
      </c>
      <c r="C15" s="11"/>
      <c r="D15" s="11">
        <f>D16+D17+D18+D19+D21+D22+D23+D24+D25+D29</f>
        <v>402.33</v>
      </c>
      <c r="E15" s="11">
        <f t="shared" si="0"/>
        <v>5596.21</v>
      </c>
      <c r="F15" s="11">
        <f>F16+F17+F18+F19+F21+F22+F23+F24+F25</f>
        <v>428.35</v>
      </c>
      <c r="G15" s="11">
        <f>G16+G17+G18+G19+G21+G22+G23+G24+G25</f>
        <v>431.24</v>
      </c>
      <c r="H15" s="11">
        <f>H16+H17+H18+H19+H21+H22+H23+H24+H25</f>
        <v>404.12</v>
      </c>
      <c r="I15" s="11">
        <f aca="true" t="shared" si="2" ref="I15:Q15">I16+I17+I18+I19+I21+I22+I23+I24+I25</f>
        <v>440.41</v>
      </c>
      <c r="J15" s="11">
        <f t="shared" si="2"/>
        <v>458.11</v>
      </c>
      <c r="K15" s="11">
        <f t="shared" si="2"/>
        <v>473.11</v>
      </c>
      <c r="L15" s="11">
        <f t="shared" si="2"/>
        <v>474.08</v>
      </c>
      <c r="M15" s="11">
        <f t="shared" si="2"/>
        <v>449.71</v>
      </c>
      <c r="N15" s="11">
        <f t="shared" si="2"/>
        <v>536.89</v>
      </c>
      <c r="O15" s="11">
        <f t="shared" si="2"/>
        <v>498.41</v>
      </c>
      <c r="P15" s="11">
        <f t="shared" si="2"/>
        <v>489.3</v>
      </c>
      <c r="Q15" s="11">
        <f t="shared" si="2"/>
        <v>512.48</v>
      </c>
    </row>
    <row r="16" spans="1:17" ht="12.75">
      <c r="A16" s="5" t="s">
        <v>20</v>
      </c>
      <c r="B16" s="4" t="s">
        <v>56</v>
      </c>
      <c r="C16" s="11"/>
      <c r="D16" s="11">
        <v>258.71</v>
      </c>
      <c r="E16" s="11">
        <f t="shared" si="0"/>
        <v>3262.51</v>
      </c>
      <c r="F16" s="11">
        <v>264.01</v>
      </c>
      <c r="G16" s="11">
        <v>267.24</v>
      </c>
      <c r="H16" s="11">
        <v>250.49</v>
      </c>
      <c r="I16" s="11">
        <v>258.06</v>
      </c>
      <c r="J16" s="11">
        <v>265.08</v>
      </c>
      <c r="K16" s="11">
        <v>269.29</v>
      </c>
      <c r="L16" s="11">
        <v>270.7</v>
      </c>
      <c r="M16" s="11">
        <v>280.98</v>
      </c>
      <c r="N16" s="11">
        <v>280</v>
      </c>
      <c r="O16" s="11">
        <v>280</v>
      </c>
      <c r="P16" s="11">
        <v>280</v>
      </c>
      <c r="Q16" s="11">
        <v>296.66</v>
      </c>
    </row>
    <row r="17" spans="1:17" ht="12.75">
      <c r="A17" s="5" t="s">
        <v>21</v>
      </c>
      <c r="B17" s="4" t="s">
        <v>38</v>
      </c>
      <c r="C17" s="11"/>
      <c r="D17" s="11">
        <v>95.13</v>
      </c>
      <c r="E17" s="11">
        <f t="shared" si="0"/>
        <v>1167.38</v>
      </c>
      <c r="F17" s="11">
        <v>92.56</v>
      </c>
      <c r="G17" s="11">
        <v>93.8</v>
      </c>
      <c r="H17" s="11">
        <v>87.87</v>
      </c>
      <c r="I17" s="11">
        <v>90.71</v>
      </c>
      <c r="J17" s="11">
        <v>93.09</v>
      </c>
      <c r="K17" s="11">
        <v>96.1</v>
      </c>
      <c r="L17" s="11">
        <v>96</v>
      </c>
      <c r="M17" s="11">
        <v>99.29</v>
      </c>
      <c r="N17" s="11">
        <v>102.96</v>
      </c>
      <c r="O17" s="11">
        <v>102.96</v>
      </c>
      <c r="P17" s="11">
        <v>102.96</v>
      </c>
      <c r="Q17" s="11">
        <v>109.08</v>
      </c>
    </row>
    <row r="18" spans="1:17" ht="12.75">
      <c r="A18" s="5" t="s">
        <v>59</v>
      </c>
      <c r="B18" s="4" t="s">
        <v>39</v>
      </c>
      <c r="C18" s="11"/>
      <c r="D18" s="11">
        <v>36.99</v>
      </c>
      <c r="E18" s="11">
        <f t="shared" si="0"/>
        <v>863.31</v>
      </c>
      <c r="F18" s="11">
        <v>48.47</v>
      </c>
      <c r="G18" s="11">
        <v>50.72</v>
      </c>
      <c r="H18" s="11">
        <v>42.27</v>
      </c>
      <c r="I18" s="11">
        <v>68.03</v>
      </c>
      <c r="J18" s="11">
        <v>82.15</v>
      </c>
      <c r="K18" s="11">
        <v>81.38</v>
      </c>
      <c r="L18" s="11">
        <v>71</v>
      </c>
      <c r="M18" s="11">
        <v>56.29</v>
      </c>
      <c r="N18" s="11">
        <v>113</v>
      </c>
      <c r="O18" s="11">
        <v>90</v>
      </c>
      <c r="P18" s="11">
        <v>80</v>
      </c>
      <c r="Q18" s="11">
        <v>80</v>
      </c>
    </row>
    <row r="19" spans="1:17" ht="12.75">
      <c r="A19" s="5" t="s">
        <v>23</v>
      </c>
      <c r="B19" s="4" t="s">
        <v>40</v>
      </c>
      <c r="C19" s="11"/>
      <c r="D19" s="11">
        <v>3.66</v>
      </c>
      <c r="E19" s="11">
        <f t="shared" si="0"/>
        <v>58.05</v>
      </c>
      <c r="F19" s="11">
        <v>4.22</v>
      </c>
      <c r="G19" s="11">
        <v>5.9</v>
      </c>
      <c r="H19" s="11">
        <v>5.4</v>
      </c>
      <c r="I19" s="11">
        <v>5.58</v>
      </c>
      <c r="J19" s="11">
        <v>3.06</v>
      </c>
      <c r="K19" s="11">
        <v>5.05</v>
      </c>
      <c r="L19" s="11">
        <v>5.33</v>
      </c>
      <c r="M19" s="11">
        <v>3.51</v>
      </c>
      <c r="N19" s="11">
        <v>5</v>
      </c>
      <c r="O19" s="11">
        <v>5</v>
      </c>
      <c r="P19" s="11">
        <v>5</v>
      </c>
      <c r="Q19" s="11">
        <v>5</v>
      </c>
    </row>
    <row r="20" spans="1:17" ht="12.75">
      <c r="A20" s="5"/>
      <c r="B20" s="4"/>
      <c r="C20" s="11"/>
      <c r="D20" s="11"/>
      <c r="E20" s="11"/>
      <c r="F20" s="3">
        <v>1</v>
      </c>
      <c r="G20" s="3">
        <v>2</v>
      </c>
      <c r="H20" s="3">
        <v>3</v>
      </c>
      <c r="I20" s="3">
        <v>4</v>
      </c>
      <c r="J20" s="3">
        <v>5</v>
      </c>
      <c r="K20" s="3">
        <v>6</v>
      </c>
      <c r="L20" s="3">
        <v>7</v>
      </c>
      <c r="M20" s="3">
        <v>8</v>
      </c>
      <c r="N20" s="3">
        <v>9</v>
      </c>
      <c r="O20" s="3">
        <v>10</v>
      </c>
      <c r="P20" s="3">
        <v>11</v>
      </c>
      <c r="Q20" s="3">
        <v>12</v>
      </c>
    </row>
    <row r="21" spans="1:17" ht="12.75">
      <c r="A21" s="5" t="s">
        <v>24</v>
      </c>
      <c r="B21" s="4" t="s">
        <v>41</v>
      </c>
      <c r="C21" s="11"/>
      <c r="D21" s="11">
        <v>1.33</v>
      </c>
      <c r="E21" s="11">
        <f t="shared" si="0"/>
        <v>12.25</v>
      </c>
      <c r="F21" s="11">
        <v>1.61</v>
      </c>
      <c r="G21" s="11">
        <v>1.78</v>
      </c>
      <c r="H21" s="11">
        <v>1.87</v>
      </c>
      <c r="I21" s="11">
        <v>0.9</v>
      </c>
      <c r="J21" s="11">
        <v>0.22</v>
      </c>
      <c r="K21" s="11">
        <v>0.21</v>
      </c>
      <c r="L21" s="11">
        <v>0.23</v>
      </c>
      <c r="M21" s="11">
        <v>0.23</v>
      </c>
      <c r="N21" s="11">
        <v>0.3</v>
      </c>
      <c r="O21" s="11">
        <v>1.3</v>
      </c>
      <c r="P21" s="11">
        <v>1.8</v>
      </c>
      <c r="Q21" s="11">
        <v>1.8</v>
      </c>
    </row>
    <row r="22" spans="1:17" ht="12.75">
      <c r="A22" s="5" t="s">
        <v>42</v>
      </c>
      <c r="B22" s="4" t="s">
        <v>43</v>
      </c>
      <c r="C22" s="11"/>
      <c r="D22" s="11">
        <v>1.14</v>
      </c>
      <c r="E22" s="11">
        <f t="shared" si="0"/>
        <v>48.65</v>
      </c>
      <c r="F22" s="11">
        <v>2.34</v>
      </c>
      <c r="G22" s="11">
        <v>2.4</v>
      </c>
      <c r="H22" s="11">
        <v>2.69</v>
      </c>
      <c r="I22" s="11">
        <v>2.12</v>
      </c>
      <c r="J22" s="11">
        <v>1.89</v>
      </c>
      <c r="K22" s="11">
        <v>1.98</v>
      </c>
      <c r="L22" s="11">
        <v>2.29</v>
      </c>
      <c r="M22" s="11">
        <v>2.64</v>
      </c>
      <c r="N22" s="11">
        <v>15.1</v>
      </c>
      <c r="O22" s="11">
        <v>4.6</v>
      </c>
      <c r="P22" s="11">
        <v>5.1</v>
      </c>
      <c r="Q22" s="11">
        <v>5.5</v>
      </c>
    </row>
    <row r="23" spans="1:17" ht="12.75">
      <c r="A23" s="5" t="s">
        <v>44</v>
      </c>
      <c r="B23" s="4" t="s">
        <v>122</v>
      </c>
      <c r="C23" s="11"/>
      <c r="D23" s="11">
        <v>0.59</v>
      </c>
      <c r="E23" s="11">
        <f t="shared" si="0"/>
        <v>3.38</v>
      </c>
      <c r="F23" s="11">
        <v>0.21</v>
      </c>
      <c r="G23" s="11">
        <v>0.27</v>
      </c>
      <c r="H23" s="11">
        <v>0.31</v>
      </c>
      <c r="I23" s="11">
        <v>0.25</v>
      </c>
      <c r="J23" s="11">
        <v>0.29</v>
      </c>
      <c r="K23" s="11">
        <v>0.28</v>
      </c>
      <c r="L23" s="11">
        <v>0.28</v>
      </c>
      <c r="M23" s="11">
        <v>0.29</v>
      </c>
      <c r="N23" s="11">
        <v>0.3</v>
      </c>
      <c r="O23" s="11">
        <v>0.3</v>
      </c>
      <c r="P23" s="11">
        <v>0.3</v>
      </c>
      <c r="Q23" s="11">
        <v>0.3</v>
      </c>
    </row>
    <row r="24" spans="1:17" ht="25.5">
      <c r="A24" s="5" t="s">
        <v>46</v>
      </c>
      <c r="B24" s="7" t="s">
        <v>47</v>
      </c>
      <c r="C24" s="11"/>
      <c r="D24" s="11">
        <v>0.08</v>
      </c>
      <c r="E24" s="11">
        <f t="shared" si="0"/>
        <v>22.52</v>
      </c>
      <c r="F24" s="11">
        <v>0.16</v>
      </c>
      <c r="G24" s="11">
        <v>0.6</v>
      </c>
      <c r="H24" s="11">
        <v>0.6</v>
      </c>
      <c r="I24" s="11">
        <v>1.39</v>
      </c>
      <c r="J24" s="11">
        <v>2.42</v>
      </c>
      <c r="K24" s="11">
        <v>2.46</v>
      </c>
      <c r="L24" s="11">
        <v>2.46</v>
      </c>
      <c r="M24" s="11">
        <v>2.43</v>
      </c>
      <c r="N24" s="11">
        <v>2.5</v>
      </c>
      <c r="O24" s="11">
        <v>2.5</v>
      </c>
      <c r="P24" s="11">
        <v>2.5</v>
      </c>
      <c r="Q24" s="11">
        <v>2.5</v>
      </c>
    </row>
    <row r="25" spans="1:17" ht="12.75">
      <c r="A25" s="5" t="s">
        <v>48</v>
      </c>
      <c r="B25" s="7" t="s">
        <v>193</v>
      </c>
      <c r="C25" s="11"/>
      <c r="D25" s="11">
        <f>D26+D27+D28</f>
        <v>4.7</v>
      </c>
      <c r="E25" s="11">
        <f t="shared" si="0"/>
        <v>158.16</v>
      </c>
      <c r="F25" s="11">
        <f>F26+F27+F28+F29</f>
        <v>14.77</v>
      </c>
      <c r="G25" s="11">
        <f aca="true" t="shared" si="3" ref="G25:Q25">G26+G27+G28+G29</f>
        <v>8.53</v>
      </c>
      <c r="H25" s="11">
        <f t="shared" si="3"/>
        <v>12.62</v>
      </c>
      <c r="I25" s="11">
        <f t="shared" si="3"/>
        <v>13.37</v>
      </c>
      <c r="J25" s="11">
        <f t="shared" si="3"/>
        <v>9.91</v>
      </c>
      <c r="K25" s="11">
        <f t="shared" si="3"/>
        <v>16.36</v>
      </c>
      <c r="L25" s="11">
        <f t="shared" si="3"/>
        <v>25.79</v>
      </c>
      <c r="M25" s="11">
        <f t="shared" si="3"/>
        <v>4.05</v>
      </c>
      <c r="N25" s="11">
        <f t="shared" si="3"/>
        <v>17.73</v>
      </c>
      <c r="O25" s="11">
        <f t="shared" si="3"/>
        <v>11.75</v>
      </c>
      <c r="P25" s="11">
        <f t="shared" si="3"/>
        <v>11.64</v>
      </c>
      <c r="Q25" s="11">
        <f t="shared" si="3"/>
        <v>11.64</v>
      </c>
    </row>
    <row r="26" spans="1:17" ht="51">
      <c r="A26" s="5"/>
      <c r="B26" s="7" t="s">
        <v>203</v>
      </c>
      <c r="C26" s="11"/>
      <c r="D26" s="11">
        <v>3.19</v>
      </c>
      <c r="E26" s="11">
        <f t="shared" si="0"/>
        <v>54.92</v>
      </c>
      <c r="F26" s="11">
        <v>4.89</v>
      </c>
      <c r="G26" s="11">
        <v>2.93</v>
      </c>
      <c r="H26" s="11">
        <v>3.76</v>
      </c>
      <c r="I26" s="11">
        <v>5.86</v>
      </c>
      <c r="J26" s="11">
        <v>2.66</v>
      </c>
      <c r="K26" s="11">
        <v>7.66</v>
      </c>
      <c r="L26" s="11">
        <v>6.03</v>
      </c>
      <c r="M26" s="11">
        <v>1.13</v>
      </c>
      <c r="N26" s="11">
        <v>5</v>
      </c>
      <c r="O26" s="11">
        <v>5</v>
      </c>
      <c r="P26" s="11">
        <v>5</v>
      </c>
      <c r="Q26" s="11">
        <v>5</v>
      </c>
    </row>
    <row r="27" spans="1:17" ht="38.25">
      <c r="A27" s="5"/>
      <c r="B27" s="7" t="s">
        <v>183</v>
      </c>
      <c r="C27" s="11"/>
      <c r="D27" s="11">
        <v>0.57</v>
      </c>
      <c r="E27" s="11">
        <f t="shared" si="0"/>
        <v>10.73</v>
      </c>
      <c r="F27" s="11">
        <v>0.88</v>
      </c>
      <c r="G27" s="11">
        <v>0.9</v>
      </c>
      <c r="H27" s="11">
        <v>1.05</v>
      </c>
      <c r="I27" s="11">
        <v>0.92</v>
      </c>
      <c r="J27" s="11">
        <v>0.79</v>
      </c>
      <c r="K27" s="11">
        <v>0.92</v>
      </c>
      <c r="L27" s="11">
        <v>0.88</v>
      </c>
      <c r="M27" s="11">
        <v>0.79</v>
      </c>
      <c r="N27" s="11">
        <v>0.9</v>
      </c>
      <c r="O27" s="11">
        <v>0.9</v>
      </c>
      <c r="P27" s="11">
        <v>0.9</v>
      </c>
      <c r="Q27" s="11">
        <v>0.9</v>
      </c>
    </row>
    <row r="28" spans="1:17" ht="12.75">
      <c r="A28" s="5"/>
      <c r="B28" s="7" t="s">
        <v>184</v>
      </c>
      <c r="C28" s="11"/>
      <c r="D28" s="11">
        <v>0.94</v>
      </c>
      <c r="E28" s="11">
        <f t="shared" si="0"/>
        <v>83.35</v>
      </c>
      <c r="F28" s="11">
        <v>9</v>
      </c>
      <c r="G28" s="11">
        <v>4.7</v>
      </c>
      <c r="H28" s="11">
        <v>7.81</v>
      </c>
      <c r="I28" s="11">
        <v>6.59</v>
      </c>
      <c r="J28" s="11">
        <v>6.46</v>
      </c>
      <c r="K28" s="11">
        <v>7.78</v>
      </c>
      <c r="L28" s="11">
        <v>18.88</v>
      </c>
      <c r="M28" s="11">
        <v>2.13</v>
      </c>
      <c r="N28" s="11">
        <v>5</v>
      </c>
      <c r="O28" s="11">
        <v>5</v>
      </c>
      <c r="P28" s="11">
        <v>5</v>
      </c>
      <c r="Q28" s="11">
        <v>5</v>
      </c>
    </row>
    <row r="29" spans="1:17" ht="25.5">
      <c r="A29" s="6"/>
      <c r="B29" s="7" t="s">
        <v>223</v>
      </c>
      <c r="C29" s="11"/>
      <c r="D29" s="11"/>
      <c r="E29" s="11">
        <f t="shared" si="0"/>
        <v>9.16</v>
      </c>
      <c r="F29" s="11"/>
      <c r="G29" s="11"/>
      <c r="H29" s="11"/>
      <c r="I29" s="11"/>
      <c r="J29" s="11"/>
      <c r="K29" s="11"/>
      <c r="L29" s="11"/>
      <c r="M29" s="11"/>
      <c r="N29" s="11">
        <v>6.83</v>
      </c>
      <c r="O29" s="11">
        <v>0.85</v>
      </c>
      <c r="P29" s="11">
        <v>0.74</v>
      </c>
      <c r="Q29" s="11">
        <v>0.74</v>
      </c>
    </row>
    <row r="30" spans="1:17" ht="34.5" customHeight="1">
      <c r="A30" s="5">
        <v>3</v>
      </c>
      <c r="B30" s="7" t="s">
        <v>62</v>
      </c>
      <c r="C30" s="11"/>
      <c r="D30" s="11">
        <f>D10-D15</f>
        <v>14.27</v>
      </c>
      <c r="E30" s="11">
        <f t="shared" si="0"/>
        <v>-538.88</v>
      </c>
      <c r="F30" s="11">
        <f aca="true" t="shared" si="4" ref="F30:Q30">F10-F15</f>
        <v>-15.14</v>
      </c>
      <c r="G30" s="11">
        <f t="shared" si="4"/>
        <v>-7.51</v>
      </c>
      <c r="H30" s="11">
        <f t="shared" si="4"/>
        <v>22.89</v>
      </c>
      <c r="I30" s="11">
        <f t="shared" si="4"/>
        <v>-19.13</v>
      </c>
      <c r="J30" s="11">
        <f t="shared" si="4"/>
        <v>-33.71</v>
      </c>
      <c r="K30" s="11">
        <f t="shared" si="4"/>
        <v>-53.28</v>
      </c>
      <c r="L30" s="11">
        <f t="shared" si="4"/>
        <v>-51.74</v>
      </c>
      <c r="M30" s="11">
        <f t="shared" si="4"/>
        <v>-25.45</v>
      </c>
      <c r="N30" s="11">
        <f t="shared" si="4"/>
        <v>-115.61</v>
      </c>
      <c r="O30" s="11">
        <f t="shared" si="4"/>
        <v>-76.58</v>
      </c>
      <c r="P30" s="11">
        <f t="shared" si="4"/>
        <v>-65.47</v>
      </c>
      <c r="Q30" s="11">
        <f t="shared" si="4"/>
        <v>-98.15</v>
      </c>
    </row>
    <row r="31" spans="1:17" ht="25.5">
      <c r="A31" s="5">
        <v>4</v>
      </c>
      <c r="B31" s="7" t="s">
        <v>60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25.5">
      <c r="A32" s="5">
        <v>5</v>
      </c>
      <c r="B32" s="7" t="s">
        <v>61</v>
      </c>
      <c r="C32" s="11"/>
      <c r="D32" s="11">
        <f>D30+D31</f>
        <v>14.27</v>
      </c>
      <c r="E32" s="11">
        <f t="shared" si="0"/>
        <v>-538.88</v>
      </c>
      <c r="F32" s="11">
        <f aca="true" t="shared" si="5" ref="F32:Q32">F30+F31</f>
        <v>-15.14</v>
      </c>
      <c r="G32" s="11">
        <f t="shared" si="5"/>
        <v>-7.51</v>
      </c>
      <c r="H32" s="11">
        <f t="shared" si="5"/>
        <v>22.89</v>
      </c>
      <c r="I32" s="11">
        <f t="shared" si="5"/>
        <v>-19.13</v>
      </c>
      <c r="J32" s="11">
        <f t="shared" si="5"/>
        <v>-33.71</v>
      </c>
      <c r="K32" s="11">
        <f t="shared" si="5"/>
        <v>-53.28</v>
      </c>
      <c r="L32" s="11">
        <f t="shared" si="5"/>
        <v>-51.74</v>
      </c>
      <c r="M32" s="11">
        <f t="shared" si="5"/>
        <v>-25.45</v>
      </c>
      <c r="N32" s="11">
        <f t="shared" si="5"/>
        <v>-115.61</v>
      </c>
      <c r="O32" s="11">
        <f t="shared" si="5"/>
        <v>-76.58</v>
      </c>
      <c r="P32" s="11">
        <f t="shared" si="5"/>
        <v>-65.47</v>
      </c>
      <c r="Q32" s="11">
        <f t="shared" si="5"/>
        <v>-98.15</v>
      </c>
    </row>
    <row r="33" spans="1:17" ht="12.75">
      <c r="A33" s="5">
        <v>6</v>
      </c>
      <c r="B33" s="7" t="s">
        <v>224</v>
      </c>
      <c r="C33" s="22"/>
      <c r="D33" s="22"/>
      <c r="E33" s="11">
        <f t="shared" si="0"/>
        <v>180.78</v>
      </c>
      <c r="F33" s="11"/>
      <c r="G33" s="22"/>
      <c r="H33" s="11"/>
      <c r="I33" s="11"/>
      <c r="J33" s="11"/>
      <c r="K33" s="11"/>
      <c r="L33" s="11"/>
      <c r="M33" s="11"/>
      <c r="N33" s="11"/>
      <c r="O33" s="11">
        <v>140.78</v>
      </c>
      <c r="P33" s="11">
        <v>20</v>
      </c>
      <c r="Q33" s="11">
        <v>20</v>
      </c>
    </row>
    <row r="34" spans="1:17" ht="51">
      <c r="A34" s="22"/>
      <c r="B34" s="7" t="s">
        <v>219</v>
      </c>
      <c r="C34" s="4"/>
      <c r="D34" s="4"/>
      <c r="E34" s="11">
        <f t="shared" si="0"/>
        <v>-719.66</v>
      </c>
      <c r="F34" s="11">
        <f>F32-F33</f>
        <v>-15.14</v>
      </c>
      <c r="G34" s="11">
        <f aca="true" t="shared" si="6" ref="G34:Q34">G32-G33</f>
        <v>-7.51</v>
      </c>
      <c r="H34" s="11">
        <f t="shared" si="6"/>
        <v>22.89</v>
      </c>
      <c r="I34" s="11">
        <f t="shared" si="6"/>
        <v>-19.13</v>
      </c>
      <c r="J34" s="11">
        <f t="shared" si="6"/>
        <v>-33.71</v>
      </c>
      <c r="K34" s="11">
        <f t="shared" si="6"/>
        <v>-53.28</v>
      </c>
      <c r="L34" s="11">
        <f t="shared" si="6"/>
        <v>-51.74</v>
      </c>
      <c r="M34" s="11">
        <f t="shared" si="6"/>
        <v>-25.45</v>
      </c>
      <c r="N34" s="11">
        <f t="shared" si="6"/>
        <v>-115.61</v>
      </c>
      <c r="O34" s="11">
        <f t="shared" si="6"/>
        <v>-217.36</v>
      </c>
      <c r="P34" s="11">
        <f t="shared" si="6"/>
        <v>-85.47</v>
      </c>
      <c r="Q34" s="11">
        <f t="shared" si="6"/>
        <v>-118.15</v>
      </c>
    </row>
    <row r="35" spans="1:17" ht="12.75">
      <c r="A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1" t="s">
        <v>26</v>
      </c>
      <c r="C36" s="12"/>
      <c r="D36" s="12"/>
      <c r="E36" s="12"/>
      <c r="F36" s="12" t="s">
        <v>28</v>
      </c>
      <c r="G36" s="12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7" ht="12.75">
      <c r="B38" s="1" t="s">
        <v>27</v>
      </c>
      <c r="C38" s="12"/>
      <c r="D38" s="12"/>
      <c r="E38" s="12"/>
      <c r="F38" s="12" t="s">
        <v>29</v>
      </c>
      <c r="G38" s="12"/>
    </row>
    <row r="39" spans="2:7" ht="12.75">
      <c r="B39" s="1"/>
      <c r="C39" s="12"/>
      <c r="D39" s="12"/>
      <c r="E39" s="12"/>
      <c r="F39" s="12"/>
      <c r="G39" s="12"/>
    </row>
    <row r="40" spans="2:7" ht="12.75">
      <c r="B40" s="1" t="s">
        <v>188</v>
      </c>
      <c r="C40" s="12"/>
      <c r="D40" s="12"/>
      <c r="E40" s="12"/>
      <c r="F40" s="12" t="s">
        <v>187</v>
      </c>
      <c r="G40" s="12"/>
    </row>
  </sheetData>
  <mergeCells count="5">
    <mergeCell ref="F8:Q8"/>
    <mergeCell ref="A8:A9"/>
    <mergeCell ref="B8:B9"/>
    <mergeCell ref="C8:D8"/>
    <mergeCell ref="E8:E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8"/>
  <sheetViews>
    <sheetView workbookViewId="0" topLeftCell="A1">
      <selection activeCell="K5" sqref="K5"/>
    </sheetView>
  </sheetViews>
  <sheetFormatPr defaultColWidth="9.00390625" defaultRowHeight="12.75"/>
  <cols>
    <col min="1" max="1" width="7.00390625" style="0" customWidth="1"/>
    <col min="2" max="2" width="19.25390625" style="0" customWidth="1"/>
    <col min="3" max="3" width="7.375" style="0" customWidth="1"/>
    <col min="4" max="4" width="7.625" style="0" customWidth="1"/>
    <col min="5" max="6" width="7.375" style="0" customWidth="1"/>
    <col min="7" max="7" width="6.875" style="0" customWidth="1"/>
    <col min="8" max="9" width="7.00390625" style="0" customWidth="1"/>
    <col min="10" max="10" width="6.875" style="0" customWidth="1"/>
    <col min="11" max="11" width="6.75390625" style="0" customWidth="1"/>
    <col min="12" max="12" width="6.375" style="0" customWidth="1"/>
    <col min="13" max="13" width="6.75390625" style="0" customWidth="1"/>
    <col min="14" max="14" width="7.00390625" style="0" customWidth="1"/>
    <col min="15" max="16" width="6.75390625" style="0" customWidth="1"/>
    <col min="17" max="17" width="7.625" style="0" customWidth="1"/>
  </cols>
  <sheetData>
    <row r="1" ht="12.75">
      <c r="M1" t="s">
        <v>171</v>
      </c>
    </row>
    <row r="2" spans="1:17" ht="12.7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 t="s">
        <v>15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Q4" s="1"/>
    </row>
    <row r="5" spans="1:17" ht="12.75">
      <c r="A5" s="1" t="s">
        <v>69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Q5" s="1"/>
    </row>
    <row r="6" spans="1:17" ht="20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 t="s">
        <v>70</v>
      </c>
      <c r="Q6" s="1"/>
    </row>
    <row r="7" spans="1:17" ht="36" customHeight="1">
      <c r="A7" s="24" t="s">
        <v>5</v>
      </c>
      <c r="B7" s="24" t="s">
        <v>0</v>
      </c>
      <c r="C7" s="24" t="s">
        <v>1</v>
      </c>
      <c r="D7" s="24"/>
      <c r="E7" s="24" t="s">
        <v>3</v>
      </c>
      <c r="F7" s="24" t="s">
        <v>4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24" customHeight="1">
      <c r="A8" s="24"/>
      <c r="B8" s="24"/>
      <c r="C8" s="3" t="s">
        <v>2</v>
      </c>
      <c r="D8" s="2" t="s">
        <v>182</v>
      </c>
      <c r="E8" s="24"/>
      <c r="F8" s="3">
        <v>1</v>
      </c>
      <c r="G8" s="3">
        <v>2</v>
      </c>
      <c r="H8" s="3">
        <v>3</v>
      </c>
      <c r="I8" s="3">
        <v>4</v>
      </c>
      <c r="J8" s="3">
        <v>5</v>
      </c>
      <c r="K8" s="3">
        <v>6</v>
      </c>
      <c r="L8" s="3">
        <v>7</v>
      </c>
      <c r="M8" s="3">
        <v>8</v>
      </c>
      <c r="N8" s="3">
        <v>9</v>
      </c>
      <c r="O8" s="3">
        <v>10</v>
      </c>
      <c r="P8" s="3">
        <v>11</v>
      </c>
      <c r="Q8" s="3">
        <v>12</v>
      </c>
    </row>
    <row r="9" spans="1:17" ht="18" customHeight="1">
      <c r="A9" s="5">
        <v>1</v>
      </c>
      <c r="B9" s="4" t="s">
        <v>64</v>
      </c>
      <c r="C9" s="11">
        <f>C10+C11</f>
        <v>16924.3</v>
      </c>
      <c r="D9" s="11">
        <f>D10+D11</f>
        <v>17015.75</v>
      </c>
      <c r="E9" s="11">
        <f aca="true" t="shared" si="0" ref="E9:E28">F9+G9+H9+I9+J9+K9+L9+M9+N9+O9+P9+Q9</f>
        <v>14765.97</v>
      </c>
      <c r="F9" s="11">
        <f>F10+F11</f>
        <v>1141</v>
      </c>
      <c r="G9" s="11">
        <f aca="true" t="shared" si="1" ref="G9:Q9">G10+G11</f>
        <v>1230.62</v>
      </c>
      <c r="H9" s="11">
        <f t="shared" si="1"/>
        <v>1238.64</v>
      </c>
      <c r="I9" s="11">
        <f t="shared" si="1"/>
        <v>1240</v>
      </c>
      <c r="J9" s="11">
        <f t="shared" si="1"/>
        <v>1226.55</v>
      </c>
      <c r="K9" s="11">
        <f t="shared" si="1"/>
        <v>1228.89</v>
      </c>
      <c r="L9" s="11">
        <f t="shared" si="1"/>
        <v>1229.83</v>
      </c>
      <c r="M9" s="11">
        <f t="shared" si="1"/>
        <v>1233.76</v>
      </c>
      <c r="N9" s="11">
        <f t="shared" si="1"/>
        <v>1229.27</v>
      </c>
      <c r="O9" s="11">
        <f t="shared" si="1"/>
        <v>1234.27</v>
      </c>
      <c r="P9" s="11">
        <f t="shared" si="1"/>
        <v>1242.97</v>
      </c>
      <c r="Q9" s="11">
        <f t="shared" si="1"/>
        <v>1290.17</v>
      </c>
    </row>
    <row r="10" spans="1:17" ht="63.75">
      <c r="A10" s="5" t="s">
        <v>14</v>
      </c>
      <c r="B10" s="7" t="s">
        <v>65</v>
      </c>
      <c r="C10" s="11">
        <v>16566.6</v>
      </c>
      <c r="D10" s="11">
        <v>16561.58</v>
      </c>
      <c r="E10" s="11">
        <f t="shared" si="0"/>
        <v>14372.24</v>
      </c>
      <c r="F10" s="11">
        <v>1122.73</v>
      </c>
      <c r="G10" s="11">
        <v>1190.45</v>
      </c>
      <c r="H10" s="11">
        <v>1199.31</v>
      </c>
      <c r="I10" s="11">
        <v>1206.19</v>
      </c>
      <c r="J10" s="11">
        <v>1194.22</v>
      </c>
      <c r="K10" s="11">
        <v>1197.35</v>
      </c>
      <c r="L10" s="11">
        <v>1197.81</v>
      </c>
      <c r="M10" s="11">
        <v>1202.7</v>
      </c>
      <c r="N10" s="11">
        <v>1198.27</v>
      </c>
      <c r="O10" s="11">
        <v>1198.27</v>
      </c>
      <c r="P10" s="11">
        <v>1194.77</v>
      </c>
      <c r="Q10" s="11">
        <v>1270.17</v>
      </c>
    </row>
    <row r="11" spans="1:17" ht="25.5">
      <c r="A11" s="5" t="s">
        <v>33</v>
      </c>
      <c r="B11" s="7" t="s">
        <v>66</v>
      </c>
      <c r="C11" s="11">
        <v>357.7</v>
      </c>
      <c r="D11" s="11">
        <v>454.17</v>
      </c>
      <c r="E11" s="11">
        <f t="shared" si="0"/>
        <v>393.73</v>
      </c>
      <c r="F11" s="11">
        <v>18.27</v>
      </c>
      <c r="G11" s="11">
        <v>40.17</v>
      </c>
      <c r="H11" s="11">
        <v>39.33</v>
      </c>
      <c r="I11" s="11">
        <v>33.81</v>
      </c>
      <c r="J11" s="11">
        <v>32.33</v>
      </c>
      <c r="K11" s="11">
        <v>31.54</v>
      </c>
      <c r="L11" s="11">
        <v>32.02</v>
      </c>
      <c r="M11" s="11">
        <v>31.06</v>
      </c>
      <c r="N11" s="11">
        <v>31</v>
      </c>
      <c r="O11" s="11">
        <v>36</v>
      </c>
      <c r="P11" s="11">
        <v>48.2</v>
      </c>
      <c r="Q11" s="11">
        <v>20</v>
      </c>
    </row>
    <row r="12" spans="1:17" ht="25.5">
      <c r="A12" s="5"/>
      <c r="B12" s="7" t="s">
        <v>67</v>
      </c>
      <c r="C12" s="11">
        <v>50.8</v>
      </c>
      <c r="D12" s="11">
        <v>104.45</v>
      </c>
      <c r="E12" s="11">
        <f t="shared" si="0"/>
        <v>113.55</v>
      </c>
      <c r="F12" s="11">
        <v>1.23</v>
      </c>
      <c r="G12" s="11">
        <v>11.61</v>
      </c>
      <c r="H12" s="11">
        <v>15.82</v>
      </c>
      <c r="I12" s="11">
        <v>10.22</v>
      </c>
      <c r="J12" s="11">
        <v>9.5</v>
      </c>
      <c r="K12" s="11">
        <v>9.32</v>
      </c>
      <c r="L12" s="11">
        <v>9.32</v>
      </c>
      <c r="M12" s="11">
        <v>9.3</v>
      </c>
      <c r="N12" s="11">
        <v>9.31</v>
      </c>
      <c r="O12" s="11">
        <v>9.31</v>
      </c>
      <c r="P12" s="11">
        <v>15.82</v>
      </c>
      <c r="Q12" s="11">
        <v>2.79</v>
      </c>
    </row>
    <row r="13" spans="1:17" ht="33" customHeight="1">
      <c r="A13" s="5">
        <v>2</v>
      </c>
      <c r="B13" s="7" t="s">
        <v>68</v>
      </c>
      <c r="C13" s="11">
        <f>C14+C15+C16+C17+C18+C19+C20+C21+C22+C24+C25+C30</f>
        <v>16902.47</v>
      </c>
      <c r="D13" s="11">
        <f>D14+D15+D16+D17+D18+D19+D20+D21+D22+D24+D25+D30</f>
        <v>16908.9</v>
      </c>
      <c r="E13" s="11">
        <f t="shared" si="0"/>
        <v>13980.62</v>
      </c>
      <c r="F13" s="11">
        <f aca="true" t="shared" si="2" ref="F13:Q13">F14+F15+F16+F17+F18+F19+F20+F21+F22+F24+F25+F30</f>
        <v>1084.14</v>
      </c>
      <c r="G13" s="11">
        <f t="shared" si="2"/>
        <v>1147.77</v>
      </c>
      <c r="H13" s="11">
        <f t="shared" si="2"/>
        <v>1160.23</v>
      </c>
      <c r="I13" s="11">
        <f t="shared" si="2"/>
        <v>1005.06</v>
      </c>
      <c r="J13" s="11">
        <f t="shared" si="2"/>
        <v>1115.51</v>
      </c>
      <c r="K13" s="11">
        <f t="shared" si="2"/>
        <v>1169.21</v>
      </c>
      <c r="L13" s="11">
        <f t="shared" si="2"/>
        <v>1110.41</v>
      </c>
      <c r="M13" s="11">
        <f t="shared" si="2"/>
        <v>1180.04</v>
      </c>
      <c r="N13" s="11">
        <f t="shared" si="2"/>
        <v>1328.85</v>
      </c>
      <c r="O13" s="11">
        <f t="shared" si="2"/>
        <v>1219.47</v>
      </c>
      <c r="P13" s="11">
        <f t="shared" si="2"/>
        <v>1217</v>
      </c>
      <c r="Q13" s="11">
        <f t="shared" si="2"/>
        <v>1242.93</v>
      </c>
    </row>
    <row r="14" spans="1:17" ht="12.75">
      <c r="A14" s="5" t="s">
        <v>20</v>
      </c>
      <c r="B14" s="7" t="s">
        <v>56</v>
      </c>
      <c r="C14" s="11">
        <v>8878.34</v>
      </c>
      <c r="D14" s="11">
        <v>8601.59</v>
      </c>
      <c r="E14" s="11">
        <f t="shared" si="0"/>
        <v>6950.21</v>
      </c>
      <c r="F14" s="11">
        <v>602.07</v>
      </c>
      <c r="G14" s="11">
        <v>600.04</v>
      </c>
      <c r="H14" s="11">
        <v>607.94</v>
      </c>
      <c r="I14" s="11">
        <v>543.28</v>
      </c>
      <c r="J14" s="11">
        <v>523.75</v>
      </c>
      <c r="K14" s="11">
        <v>523.49</v>
      </c>
      <c r="L14" s="11">
        <v>526.27</v>
      </c>
      <c r="M14" s="11">
        <v>520.4</v>
      </c>
      <c r="N14" s="11">
        <v>614.4</v>
      </c>
      <c r="O14" s="11">
        <v>614.4</v>
      </c>
      <c r="P14" s="11">
        <v>614.4</v>
      </c>
      <c r="Q14" s="11">
        <v>659.77</v>
      </c>
    </row>
    <row r="15" spans="1:17" ht="12.75">
      <c r="A15" s="5" t="s">
        <v>21</v>
      </c>
      <c r="B15" s="4" t="s">
        <v>38</v>
      </c>
      <c r="C15" s="11">
        <v>3264.55</v>
      </c>
      <c r="D15" s="11">
        <v>3117.88</v>
      </c>
      <c r="E15" s="11">
        <f t="shared" si="0"/>
        <v>2537.96</v>
      </c>
      <c r="F15" s="11">
        <v>220.19</v>
      </c>
      <c r="G15" s="11">
        <v>218.41</v>
      </c>
      <c r="H15" s="11">
        <v>221.96</v>
      </c>
      <c r="I15" s="11">
        <v>197.65</v>
      </c>
      <c r="J15" s="11">
        <v>190.18</v>
      </c>
      <c r="K15" s="11">
        <v>188.4</v>
      </c>
      <c r="L15" s="11">
        <v>191.76</v>
      </c>
      <c r="M15" s="11">
        <v>189.07</v>
      </c>
      <c r="N15" s="11">
        <v>225.91</v>
      </c>
      <c r="O15" s="11">
        <v>225.91</v>
      </c>
      <c r="P15" s="11">
        <v>225.91</v>
      </c>
      <c r="Q15" s="11">
        <v>242.61</v>
      </c>
    </row>
    <row r="16" spans="1:17" ht="12.75">
      <c r="A16" s="5" t="s">
        <v>22</v>
      </c>
      <c r="B16" s="4" t="s">
        <v>39</v>
      </c>
      <c r="C16" s="11">
        <v>1140.1</v>
      </c>
      <c r="D16" s="11">
        <v>1348.77</v>
      </c>
      <c r="E16" s="11">
        <f t="shared" si="0"/>
        <v>1486.32</v>
      </c>
      <c r="F16" s="11">
        <v>93.53</v>
      </c>
      <c r="G16" s="11">
        <v>56.39</v>
      </c>
      <c r="H16" s="11">
        <v>82.35</v>
      </c>
      <c r="I16" s="11">
        <v>96.64</v>
      </c>
      <c r="J16" s="11">
        <v>143.13</v>
      </c>
      <c r="K16" s="11">
        <v>164.03</v>
      </c>
      <c r="L16" s="11">
        <v>177.5</v>
      </c>
      <c r="M16" s="11">
        <v>147.75</v>
      </c>
      <c r="N16" s="11">
        <v>205</v>
      </c>
      <c r="O16" s="11">
        <v>150</v>
      </c>
      <c r="P16" s="11">
        <v>90</v>
      </c>
      <c r="Q16" s="11">
        <v>80</v>
      </c>
    </row>
    <row r="17" spans="1:17" ht="12.75">
      <c r="A17" s="5" t="s">
        <v>23</v>
      </c>
      <c r="B17" s="4" t="s">
        <v>40</v>
      </c>
      <c r="C17" s="11">
        <v>580.48</v>
      </c>
      <c r="D17" s="11">
        <v>552.32</v>
      </c>
      <c r="E17" s="11">
        <f t="shared" si="0"/>
        <v>124.23</v>
      </c>
      <c r="F17" s="11">
        <v>9.77</v>
      </c>
      <c r="G17" s="11">
        <v>4.56</v>
      </c>
      <c r="H17" s="11">
        <v>5.23</v>
      </c>
      <c r="I17" s="11">
        <v>6.37</v>
      </c>
      <c r="J17" s="11">
        <v>12.01</v>
      </c>
      <c r="K17" s="11">
        <v>11.79</v>
      </c>
      <c r="L17" s="11">
        <v>11.55</v>
      </c>
      <c r="M17" s="11">
        <v>10.95</v>
      </c>
      <c r="N17" s="11">
        <v>13</v>
      </c>
      <c r="O17" s="11">
        <v>13</v>
      </c>
      <c r="P17" s="11">
        <v>13</v>
      </c>
      <c r="Q17" s="11">
        <v>13</v>
      </c>
    </row>
    <row r="18" spans="1:17" ht="12.75">
      <c r="A18" s="5" t="s">
        <v>24</v>
      </c>
      <c r="B18" s="4" t="s">
        <v>41</v>
      </c>
      <c r="C18" s="11">
        <v>45.3</v>
      </c>
      <c r="D18" s="11">
        <v>51.27</v>
      </c>
      <c r="E18" s="11">
        <f t="shared" si="0"/>
        <v>38.57</v>
      </c>
      <c r="F18" s="11">
        <v>6.97</v>
      </c>
      <c r="G18" s="11">
        <v>4.91</v>
      </c>
      <c r="H18" s="11">
        <v>5.4</v>
      </c>
      <c r="I18" s="11">
        <v>2.45</v>
      </c>
      <c r="J18" s="11">
        <v>0.39</v>
      </c>
      <c r="K18" s="11">
        <v>0.4</v>
      </c>
      <c r="L18" s="11">
        <v>0.41</v>
      </c>
      <c r="M18" s="11">
        <v>0.44</v>
      </c>
      <c r="N18" s="11">
        <v>0.5</v>
      </c>
      <c r="O18" s="11">
        <v>2.7</v>
      </c>
      <c r="P18" s="11">
        <v>7</v>
      </c>
      <c r="Q18" s="11">
        <v>7</v>
      </c>
    </row>
    <row r="19" spans="1:17" ht="12.75">
      <c r="A19" s="5" t="s">
        <v>42</v>
      </c>
      <c r="B19" s="4" t="s">
        <v>43</v>
      </c>
      <c r="C19" s="11">
        <v>786.34</v>
      </c>
      <c r="D19" s="11">
        <v>775.14</v>
      </c>
      <c r="E19" s="11">
        <f t="shared" si="0"/>
        <v>741.47</v>
      </c>
      <c r="F19" s="11">
        <v>75.39</v>
      </c>
      <c r="G19" s="11">
        <v>63.33</v>
      </c>
      <c r="H19" s="11">
        <v>58.38</v>
      </c>
      <c r="I19" s="11">
        <v>60.59</v>
      </c>
      <c r="J19" s="11">
        <v>55.04</v>
      </c>
      <c r="K19" s="11">
        <v>49.28</v>
      </c>
      <c r="L19" s="11">
        <v>52.68</v>
      </c>
      <c r="M19" s="11">
        <v>59.74</v>
      </c>
      <c r="N19" s="11">
        <v>66.76</v>
      </c>
      <c r="O19" s="11">
        <v>66.76</v>
      </c>
      <c r="P19" s="11">
        <v>66.76</v>
      </c>
      <c r="Q19" s="11">
        <v>66.76</v>
      </c>
    </row>
    <row r="20" spans="1:17" ht="17.25" customHeight="1">
      <c r="A20" s="5" t="s">
        <v>44</v>
      </c>
      <c r="B20" s="4" t="s">
        <v>45</v>
      </c>
      <c r="C20" s="11">
        <v>34.9</v>
      </c>
      <c r="D20" s="11">
        <v>31.82</v>
      </c>
      <c r="E20" s="11">
        <f t="shared" si="0"/>
        <v>27.62</v>
      </c>
      <c r="F20" s="11">
        <v>2.76</v>
      </c>
      <c r="G20" s="11">
        <v>1.62</v>
      </c>
      <c r="H20" s="11">
        <v>1.87</v>
      </c>
      <c r="I20" s="11">
        <v>2.14</v>
      </c>
      <c r="J20" s="11">
        <v>2.12</v>
      </c>
      <c r="K20" s="11">
        <v>2.16</v>
      </c>
      <c r="L20" s="11">
        <v>2.13</v>
      </c>
      <c r="M20" s="11">
        <v>1.94</v>
      </c>
      <c r="N20" s="11">
        <v>2.72</v>
      </c>
      <c r="O20" s="11">
        <v>2.72</v>
      </c>
      <c r="P20" s="11">
        <v>2.72</v>
      </c>
      <c r="Q20" s="11">
        <v>2.72</v>
      </c>
    </row>
    <row r="21" spans="1:17" ht="21.75" customHeight="1">
      <c r="A21" s="5" t="s">
        <v>100</v>
      </c>
      <c r="B21" s="4" t="s">
        <v>53</v>
      </c>
      <c r="C21" s="11">
        <v>15</v>
      </c>
      <c r="D21" s="11">
        <v>36.41</v>
      </c>
      <c r="E21" s="11">
        <f t="shared" si="0"/>
        <v>15.9</v>
      </c>
      <c r="F21" s="11">
        <v>0.77</v>
      </c>
      <c r="G21" s="11">
        <v>0.55</v>
      </c>
      <c r="H21" s="11">
        <v>0.13</v>
      </c>
      <c r="I21" s="11">
        <v>0.61</v>
      </c>
      <c r="J21" s="11">
        <v>0.1</v>
      </c>
      <c r="K21" s="11">
        <v>0.96</v>
      </c>
      <c r="L21" s="11"/>
      <c r="M21" s="11">
        <v>1.78</v>
      </c>
      <c r="N21" s="11">
        <v>2.75</v>
      </c>
      <c r="O21" s="11">
        <v>2.75</v>
      </c>
      <c r="P21" s="11">
        <v>2.75</v>
      </c>
      <c r="Q21" s="11">
        <v>2.75</v>
      </c>
    </row>
    <row r="22" spans="1:17" ht="32.25" customHeight="1">
      <c r="A22" s="5" t="s">
        <v>48</v>
      </c>
      <c r="B22" s="7" t="s">
        <v>47</v>
      </c>
      <c r="C22" s="11">
        <v>97.2</v>
      </c>
      <c r="D22" s="11">
        <v>93.83</v>
      </c>
      <c r="E22" s="11">
        <f t="shared" si="0"/>
        <v>40.2</v>
      </c>
      <c r="F22" s="11">
        <v>5</v>
      </c>
      <c r="G22" s="11">
        <v>4.85</v>
      </c>
      <c r="H22" s="11">
        <v>4.2</v>
      </c>
      <c r="I22" s="11">
        <v>3.71</v>
      </c>
      <c r="J22" s="11">
        <v>2.74</v>
      </c>
      <c r="K22" s="11">
        <v>2.58</v>
      </c>
      <c r="L22" s="11">
        <v>2.48</v>
      </c>
      <c r="M22" s="11">
        <v>2.64</v>
      </c>
      <c r="N22" s="11">
        <v>3</v>
      </c>
      <c r="O22" s="11">
        <v>3</v>
      </c>
      <c r="P22" s="11">
        <v>3</v>
      </c>
      <c r="Q22" s="11">
        <v>3</v>
      </c>
    </row>
    <row r="23" spans="1:17" ht="14.25" customHeight="1">
      <c r="A23" s="2"/>
      <c r="B23" s="2"/>
      <c r="C23" s="3"/>
      <c r="D23" s="2"/>
      <c r="E23" s="2"/>
      <c r="F23" s="3">
        <v>1</v>
      </c>
      <c r="G23" s="3">
        <v>2</v>
      </c>
      <c r="H23" s="3">
        <v>3</v>
      </c>
      <c r="I23" s="3">
        <v>4</v>
      </c>
      <c r="J23" s="3">
        <v>5</v>
      </c>
      <c r="K23" s="3">
        <v>6</v>
      </c>
      <c r="L23" s="3">
        <v>7</v>
      </c>
      <c r="M23" s="3">
        <v>8</v>
      </c>
      <c r="N23" s="3">
        <v>9</v>
      </c>
      <c r="O23" s="3">
        <v>10</v>
      </c>
      <c r="P23" s="3">
        <v>11</v>
      </c>
      <c r="Q23" s="3">
        <v>12</v>
      </c>
    </row>
    <row r="24" spans="1:17" ht="32.25" customHeight="1">
      <c r="A24" s="5" t="s">
        <v>49</v>
      </c>
      <c r="B24" s="7" t="s">
        <v>71</v>
      </c>
      <c r="C24" s="11">
        <v>619.2</v>
      </c>
      <c r="D24" s="11">
        <v>626.13</v>
      </c>
      <c r="E24" s="11">
        <f t="shared" si="0"/>
        <v>544.28</v>
      </c>
      <c r="F24" s="11"/>
      <c r="G24" s="11">
        <v>11</v>
      </c>
      <c r="H24" s="11">
        <v>19.8</v>
      </c>
      <c r="I24" s="11">
        <v>34.04</v>
      </c>
      <c r="J24" s="11">
        <v>67.47</v>
      </c>
      <c r="K24" s="11">
        <v>103.16</v>
      </c>
      <c r="L24" s="11">
        <v>89.89</v>
      </c>
      <c r="M24" s="11">
        <v>88.57</v>
      </c>
      <c r="N24" s="11">
        <v>80.35</v>
      </c>
      <c r="O24" s="11">
        <v>30</v>
      </c>
      <c r="P24" s="11">
        <v>15</v>
      </c>
      <c r="Q24" s="11">
        <v>5</v>
      </c>
    </row>
    <row r="25" spans="1:17" ht="25.5">
      <c r="A25" s="5" t="s">
        <v>101</v>
      </c>
      <c r="B25" s="7" t="s">
        <v>72</v>
      </c>
      <c r="C25" s="11">
        <f>C26+C27+C28+C29</f>
        <v>722.26</v>
      </c>
      <c r="D25" s="11">
        <f>D26+D27+D28+D29</f>
        <v>715.76</v>
      </c>
      <c r="E25" s="11">
        <f t="shared" si="0"/>
        <v>772.2</v>
      </c>
      <c r="F25" s="11">
        <f>F26+F27+F28+F29</f>
        <v>27.64</v>
      </c>
      <c r="G25" s="11">
        <f aca="true" t="shared" si="3" ref="G25:Q25">G26+G27+G28</f>
        <v>89.88</v>
      </c>
      <c r="H25" s="11">
        <f t="shared" si="3"/>
        <v>73.76</v>
      </c>
      <c r="I25" s="11">
        <f t="shared" si="3"/>
        <v>5.92</v>
      </c>
      <c r="J25" s="11">
        <f t="shared" si="3"/>
        <v>90.83</v>
      </c>
      <c r="K25" s="11">
        <f t="shared" si="3"/>
        <v>72.51</v>
      </c>
      <c r="L25" s="11">
        <f t="shared" si="3"/>
        <v>18.15</v>
      </c>
      <c r="M25" s="11">
        <f t="shared" si="3"/>
        <v>90.83</v>
      </c>
      <c r="N25" s="11">
        <f t="shared" si="3"/>
        <v>66.24</v>
      </c>
      <c r="O25" s="11">
        <f t="shared" si="3"/>
        <v>40.1</v>
      </c>
      <c r="P25" s="11">
        <f t="shared" si="3"/>
        <v>103.29</v>
      </c>
      <c r="Q25" s="11">
        <f t="shared" si="3"/>
        <v>93.05</v>
      </c>
    </row>
    <row r="26" spans="1:17" ht="12.75">
      <c r="A26" s="5"/>
      <c r="B26" s="4" t="s">
        <v>73</v>
      </c>
      <c r="C26" s="11">
        <v>73.7</v>
      </c>
      <c r="D26" s="11">
        <v>57.42</v>
      </c>
      <c r="E26" s="11">
        <f t="shared" si="0"/>
        <v>61.24</v>
      </c>
      <c r="F26" s="11"/>
      <c r="G26" s="11"/>
      <c r="H26" s="11">
        <v>15.09</v>
      </c>
      <c r="I26" s="11"/>
      <c r="J26" s="11"/>
      <c r="K26" s="11">
        <v>15.05</v>
      </c>
      <c r="L26" s="11"/>
      <c r="M26" s="11"/>
      <c r="N26" s="11">
        <v>15</v>
      </c>
      <c r="O26" s="11"/>
      <c r="P26" s="11"/>
      <c r="Q26" s="11">
        <v>16.1</v>
      </c>
    </row>
    <row r="27" spans="1:17" ht="12.75">
      <c r="A27" s="5"/>
      <c r="B27" s="4" t="s">
        <v>74</v>
      </c>
      <c r="C27" s="11">
        <v>158.6</v>
      </c>
      <c r="D27" s="11">
        <v>158.92</v>
      </c>
      <c r="E27" s="11">
        <f t="shared" si="0"/>
        <v>379.2</v>
      </c>
      <c r="F27" s="11"/>
      <c r="G27" s="11">
        <v>62.24</v>
      </c>
      <c r="H27" s="11">
        <v>31.02</v>
      </c>
      <c r="I27" s="11"/>
      <c r="J27" s="11">
        <v>63.19</v>
      </c>
      <c r="K27" s="11">
        <v>29.82</v>
      </c>
      <c r="L27" s="11"/>
      <c r="M27" s="11">
        <v>63.19</v>
      </c>
      <c r="N27" s="11">
        <v>29.8</v>
      </c>
      <c r="O27" s="11"/>
      <c r="P27" s="11">
        <v>63.19</v>
      </c>
      <c r="Q27" s="11">
        <v>36.75</v>
      </c>
    </row>
    <row r="28" spans="1:17" ht="51">
      <c r="A28" s="5"/>
      <c r="B28" s="7" t="s">
        <v>75</v>
      </c>
      <c r="C28" s="11">
        <v>325.56</v>
      </c>
      <c r="D28" s="11">
        <v>328.52</v>
      </c>
      <c r="E28" s="11">
        <f t="shared" si="0"/>
        <v>331.76</v>
      </c>
      <c r="F28" s="11">
        <v>27.64</v>
      </c>
      <c r="G28" s="11">
        <v>27.64</v>
      </c>
      <c r="H28" s="11">
        <v>27.65</v>
      </c>
      <c r="I28" s="11">
        <v>5.92</v>
      </c>
      <c r="J28" s="11">
        <v>27.64</v>
      </c>
      <c r="K28" s="11">
        <v>27.64</v>
      </c>
      <c r="L28" s="11">
        <v>18.15</v>
      </c>
      <c r="M28" s="11">
        <v>27.64</v>
      </c>
      <c r="N28" s="11">
        <v>21.44</v>
      </c>
      <c r="O28" s="11">
        <v>40.1</v>
      </c>
      <c r="P28" s="11">
        <v>40.1</v>
      </c>
      <c r="Q28" s="11">
        <v>40.2</v>
      </c>
    </row>
    <row r="29" spans="1:17" ht="25.5">
      <c r="A29" s="5"/>
      <c r="B29" s="7" t="s">
        <v>177</v>
      </c>
      <c r="C29" s="11">
        <v>164.4</v>
      </c>
      <c r="D29" s="11">
        <v>170.9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38.25">
      <c r="A30" s="5" t="s">
        <v>102</v>
      </c>
      <c r="B30" s="7" t="s">
        <v>76</v>
      </c>
      <c r="C30" s="11">
        <f>C31+C32+C33+C34+C35+C36+C37+C40+C41+C42+C43+C44+C45+C46+C47+C48+C50+C51+C52+C53+C54+C55+C56+C57+C58+C59</f>
        <v>718.8</v>
      </c>
      <c r="D30" s="11">
        <f>D31+D32+D33+D34+D35+D36+D37+D40+D41+D42+D43+D44+D45+D46+D47+D48+D50+D51+D52+D53+D54+D55+D56+D57+D58+D59</f>
        <v>957.98</v>
      </c>
      <c r="E30" s="11">
        <f aca="true" t="shared" si="4" ref="E30:E44">F30+G30+H30+I30+J30+K30+L30+M30+N30+O30+P30+Q30</f>
        <v>701.66</v>
      </c>
      <c r="F30" s="11">
        <f>F31+F32+F33+F34+F35+F36+F37+F39+F40+F41+F42+F43+F44+F45+F46+F47+F48+F50+F51+F52+F53+F54+F55+F56+F57+F58+F59</f>
        <v>40.05</v>
      </c>
      <c r="G30" s="11">
        <f aca="true" t="shared" si="5" ref="G30:Q30">G31+G32+G33+G34+G35+G36+G37+G39+G40+G41+G42+G43+G44+G45+G46+G47+G48+G50+G51+G52+G53+G54+G55+G56+G57+G58+G59</f>
        <v>92.23</v>
      </c>
      <c r="H30" s="11">
        <f t="shared" si="5"/>
        <v>79.21</v>
      </c>
      <c r="I30" s="11">
        <f t="shared" si="5"/>
        <v>51.66</v>
      </c>
      <c r="J30" s="11">
        <f t="shared" si="5"/>
        <v>27.75</v>
      </c>
      <c r="K30" s="11">
        <f t="shared" si="5"/>
        <v>50.45</v>
      </c>
      <c r="L30" s="11">
        <f t="shared" si="5"/>
        <v>37.59</v>
      </c>
      <c r="M30" s="11">
        <f t="shared" si="5"/>
        <v>65.93</v>
      </c>
      <c r="N30" s="11">
        <f t="shared" si="5"/>
        <v>48.22</v>
      </c>
      <c r="O30" s="11">
        <f t="shared" si="5"/>
        <v>68.13</v>
      </c>
      <c r="P30" s="11">
        <f t="shared" si="5"/>
        <v>73.17</v>
      </c>
      <c r="Q30" s="11">
        <f t="shared" si="5"/>
        <v>67.27</v>
      </c>
    </row>
    <row r="31" spans="1:29" ht="76.5">
      <c r="A31" s="5"/>
      <c r="B31" s="7" t="s">
        <v>77</v>
      </c>
      <c r="C31" s="11">
        <v>50</v>
      </c>
      <c r="D31" s="11">
        <v>54.76</v>
      </c>
      <c r="E31" s="11">
        <f t="shared" si="4"/>
        <v>44.12</v>
      </c>
      <c r="F31" s="11">
        <v>3.64</v>
      </c>
      <c r="G31" s="11">
        <v>1.79</v>
      </c>
      <c r="H31" s="11">
        <v>2.55</v>
      </c>
      <c r="I31" s="11">
        <v>2.3</v>
      </c>
      <c r="J31" s="11">
        <v>2.48</v>
      </c>
      <c r="K31" s="11">
        <v>8.53</v>
      </c>
      <c r="L31" s="11">
        <v>3.56</v>
      </c>
      <c r="M31" s="11">
        <v>3.27</v>
      </c>
      <c r="N31" s="11">
        <v>4</v>
      </c>
      <c r="O31" s="11">
        <v>4</v>
      </c>
      <c r="P31" s="11">
        <v>4</v>
      </c>
      <c r="Q31" s="11">
        <v>4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17" ht="25.5">
      <c r="A32" s="5"/>
      <c r="B32" s="7" t="s">
        <v>78</v>
      </c>
      <c r="C32" s="11">
        <v>65.1</v>
      </c>
      <c r="D32" s="11">
        <v>63.68</v>
      </c>
      <c r="E32" s="11">
        <f t="shared" si="4"/>
        <v>45.14</v>
      </c>
      <c r="F32" s="11">
        <v>2.9</v>
      </c>
      <c r="G32" s="11">
        <v>2.99</v>
      </c>
      <c r="H32" s="11">
        <v>2.6</v>
      </c>
      <c r="I32" s="11">
        <v>2.49</v>
      </c>
      <c r="J32" s="11">
        <v>2.23</v>
      </c>
      <c r="K32" s="11">
        <v>6.86</v>
      </c>
      <c r="L32" s="11">
        <v>3.62</v>
      </c>
      <c r="M32" s="11">
        <v>3.45</v>
      </c>
      <c r="N32" s="11">
        <v>4.5</v>
      </c>
      <c r="O32" s="11">
        <v>4.5</v>
      </c>
      <c r="P32" s="11">
        <v>4.5</v>
      </c>
      <c r="Q32" s="11">
        <v>4.5</v>
      </c>
    </row>
    <row r="33" spans="1:17" ht="59.25" customHeight="1">
      <c r="A33" s="5"/>
      <c r="B33" s="7" t="s">
        <v>79</v>
      </c>
      <c r="C33" s="11">
        <v>10.56</v>
      </c>
      <c r="D33" s="11">
        <v>16.63</v>
      </c>
      <c r="E33" s="11">
        <f t="shared" si="4"/>
        <v>16.37</v>
      </c>
      <c r="F33" s="11">
        <v>1.57</v>
      </c>
      <c r="G33" s="11">
        <v>1.27</v>
      </c>
      <c r="H33" s="11">
        <v>4.24</v>
      </c>
      <c r="I33" s="11">
        <v>1.16</v>
      </c>
      <c r="J33" s="11">
        <v>0.39</v>
      </c>
      <c r="K33" s="11">
        <v>0.13</v>
      </c>
      <c r="L33" s="11">
        <v>0.84</v>
      </c>
      <c r="M33" s="11">
        <v>0.85</v>
      </c>
      <c r="N33" s="11">
        <v>1.48</v>
      </c>
      <c r="O33" s="11">
        <v>1.48</v>
      </c>
      <c r="P33" s="11">
        <v>1.48</v>
      </c>
      <c r="Q33" s="11">
        <v>1.48</v>
      </c>
    </row>
    <row r="34" spans="1:17" ht="25.5">
      <c r="A34" s="5"/>
      <c r="B34" s="7" t="s">
        <v>80</v>
      </c>
      <c r="C34" s="11">
        <v>31</v>
      </c>
      <c r="D34" s="11">
        <v>56.2</v>
      </c>
      <c r="E34" s="11">
        <f t="shared" si="4"/>
        <v>43.84</v>
      </c>
      <c r="F34" s="11">
        <v>6.41</v>
      </c>
      <c r="G34" s="11">
        <v>5.89</v>
      </c>
      <c r="H34" s="11">
        <v>2.56</v>
      </c>
      <c r="I34" s="11">
        <v>2.83</v>
      </c>
      <c r="J34" s="11">
        <v>2.91</v>
      </c>
      <c r="K34" s="11"/>
      <c r="L34" s="11">
        <v>2.66</v>
      </c>
      <c r="M34" s="11">
        <v>3.02</v>
      </c>
      <c r="N34" s="11">
        <v>4.39</v>
      </c>
      <c r="O34" s="11">
        <v>4.39</v>
      </c>
      <c r="P34" s="11">
        <v>4.39</v>
      </c>
      <c r="Q34" s="11">
        <v>4.39</v>
      </c>
    </row>
    <row r="35" spans="1:17" ht="25.5">
      <c r="A35" s="5"/>
      <c r="B35" s="7" t="s">
        <v>81</v>
      </c>
      <c r="C35" s="11">
        <v>30</v>
      </c>
      <c r="D35" s="11">
        <v>20.71</v>
      </c>
      <c r="E35" s="11">
        <f t="shared" si="4"/>
        <v>21.23</v>
      </c>
      <c r="F35" s="11"/>
      <c r="G35" s="11">
        <v>4.34</v>
      </c>
      <c r="H35" s="11">
        <v>0.8</v>
      </c>
      <c r="I35" s="11">
        <v>2.49</v>
      </c>
      <c r="J35" s="11">
        <v>2.7</v>
      </c>
      <c r="K35" s="11">
        <v>0.17</v>
      </c>
      <c r="L35" s="11"/>
      <c r="M35" s="11">
        <v>2.33</v>
      </c>
      <c r="N35" s="11">
        <v>2.1</v>
      </c>
      <c r="O35" s="11">
        <v>2.1</v>
      </c>
      <c r="P35" s="11">
        <v>2.1</v>
      </c>
      <c r="Q35" s="11">
        <v>2.1</v>
      </c>
    </row>
    <row r="36" spans="1:17" ht="18.75" customHeight="1">
      <c r="A36" s="5"/>
      <c r="B36" s="7" t="s">
        <v>82</v>
      </c>
      <c r="C36" s="11">
        <v>0.08</v>
      </c>
      <c r="D36" s="11">
        <v>0.12</v>
      </c>
      <c r="E36" s="11">
        <f t="shared" si="4"/>
        <v>0.38</v>
      </c>
      <c r="F36" s="11"/>
      <c r="G36" s="11"/>
      <c r="H36" s="11">
        <v>0.07</v>
      </c>
      <c r="I36" s="11"/>
      <c r="J36" s="11"/>
      <c r="K36" s="11">
        <v>0.11</v>
      </c>
      <c r="L36" s="11"/>
      <c r="M36" s="11"/>
      <c r="N36" s="11">
        <v>0.1</v>
      </c>
      <c r="O36" s="11"/>
      <c r="P36" s="11"/>
      <c r="Q36" s="11">
        <v>0.1</v>
      </c>
    </row>
    <row r="37" spans="1:17" ht="15.75" customHeight="1">
      <c r="A37" s="5"/>
      <c r="B37" s="7" t="s">
        <v>83</v>
      </c>
      <c r="C37" s="11">
        <v>6.36</v>
      </c>
      <c r="D37" s="11">
        <v>9.38</v>
      </c>
      <c r="E37" s="11">
        <f t="shared" si="4"/>
        <v>0.68</v>
      </c>
      <c r="F37" s="11">
        <v>0.1</v>
      </c>
      <c r="G37" s="11">
        <v>0.02</v>
      </c>
      <c r="H37" s="11">
        <v>0.03</v>
      </c>
      <c r="I37" s="11">
        <v>0.02</v>
      </c>
      <c r="J37" s="11">
        <v>0.03</v>
      </c>
      <c r="K37" s="11">
        <v>0.02</v>
      </c>
      <c r="L37" s="11">
        <v>0.03</v>
      </c>
      <c r="M37" s="11">
        <v>0.03</v>
      </c>
      <c r="N37" s="11">
        <v>0.1</v>
      </c>
      <c r="O37" s="11">
        <v>0.1</v>
      </c>
      <c r="P37" s="11">
        <v>0.1</v>
      </c>
      <c r="Q37" s="11">
        <v>0.1</v>
      </c>
    </row>
    <row r="38" spans="1:17" ht="14.25" customHeight="1">
      <c r="A38" s="2"/>
      <c r="B38" s="2"/>
      <c r="C38" s="3"/>
      <c r="D38" s="2"/>
      <c r="E38" s="2"/>
      <c r="F38" s="3">
        <v>1</v>
      </c>
      <c r="G38" s="3">
        <v>2</v>
      </c>
      <c r="H38" s="3">
        <v>3</v>
      </c>
      <c r="I38" s="3">
        <v>4</v>
      </c>
      <c r="J38" s="3">
        <v>5</v>
      </c>
      <c r="K38" s="3">
        <v>6</v>
      </c>
      <c r="L38" s="3">
        <v>7</v>
      </c>
      <c r="M38" s="3">
        <v>8</v>
      </c>
      <c r="N38" s="3">
        <v>9</v>
      </c>
      <c r="O38" s="3">
        <v>10</v>
      </c>
      <c r="P38" s="3">
        <v>11</v>
      </c>
      <c r="Q38" s="3">
        <v>12</v>
      </c>
    </row>
    <row r="39" spans="1:17" ht="25.5">
      <c r="A39" s="5"/>
      <c r="B39" s="7" t="s">
        <v>207</v>
      </c>
      <c r="C39" s="11"/>
      <c r="D39" s="11"/>
      <c r="E39" s="11">
        <f t="shared" si="4"/>
        <v>24.17</v>
      </c>
      <c r="F39" s="11">
        <v>2.05</v>
      </c>
      <c r="G39" s="11">
        <v>2.05</v>
      </c>
      <c r="H39" s="11">
        <v>2.1</v>
      </c>
      <c r="I39" s="11">
        <v>1.99</v>
      </c>
      <c r="J39" s="11">
        <v>2</v>
      </c>
      <c r="K39" s="11">
        <v>1.99</v>
      </c>
      <c r="L39" s="11">
        <v>2</v>
      </c>
      <c r="M39" s="11">
        <v>1.99</v>
      </c>
      <c r="N39" s="11">
        <v>2</v>
      </c>
      <c r="O39" s="11">
        <v>2</v>
      </c>
      <c r="P39" s="11">
        <v>2</v>
      </c>
      <c r="Q39" s="11">
        <v>2</v>
      </c>
    </row>
    <row r="40" spans="1:17" ht="51">
      <c r="A40" s="5"/>
      <c r="B40" s="7" t="s">
        <v>84</v>
      </c>
      <c r="C40" s="11">
        <v>18.36</v>
      </c>
      <c r="D40" s="11">
        <v>34.76</v>
      </c>
      <c r="E40" s="11">
        <f t="shared" si="4"/>
        <v>24.01</v>
      </c>
      <c r="F40" s="11">
        <v>1.82</v>
      </c>
      <c r="G40" s="11">
        <v>1.86</v>
      </c>
      <c r="H40" s="11">
        <v>2</v>
      </c>
      <c r="I40" s="11">
        <v>1.85</v>
      </c>
      <c r="J40" s="11">
        <v>1.65</v>
      </c>
      <c r="K40" s="11">
        <v>2.5</v>
      </c>
      <c r="L40" s="11">
        <v>1.88</v>
      </c>
      <c r="M40" s="11">
        <v>2.45</v>
      </c>
      <c r="N40" s="11">
        <v>2</v>
      </c>
      <c r="O40" s="11">
        <v>2</v>
      </c>
      <c r="P40" s="11">
        <v>2</v>
      </c>
      <c r="Q40" s="11">
        <v>2</v>
      </c>
    </row>
    <row r="41" spans="1:17" ht="51">
      <c r="A41" s="5"/>
      <c r="B41" s="7" t="s">
        <v>85</v>
      </c>
      <c r="C41" s="11">
        <v>144</v>
      </c>
      <c r="D41" s="11">
        <v>269.01</v>
      </c>
      <c r="E41" s="11">
        <f t="shared" si="4"/>
        <v>155.51</v>
      </c>
      <c r="F41" s="11">
        <v>5.01</v>
      </c>
      <c r="G41" s="11">
        <v>22.74</v>
      </c>
      <c r="H41" s="11">
        <v>15.36</v>
      </c>
      <c r="I41" s="11">
        <v>14.7</v>
      </c>
      <c r="J41" s="11">
        <v>4.4</v>
      </c>
      <c r="K41" s="11">
        <v>17.33</v>
      </c>
      <c r="L41" s="11">
        <v>13.32</v>
      </c>
      <c r="M41" s="11">
        <v>13.61</v>
      </c>
      <c r="N41" s="11">
        <v>12.26</v>
      </c>
      <c r="O41" s="11">
        <v>12.26</v>
      </c>
      <c r="P41" s="11">
        <v>12.26</v>
      </c>
      <c r="Q41" s="11">
        <v>12.26</v>
      </c>
    </row>
    <row r="42" spans="1:17" ht="25.5">
      <c r="A42" s="5"/>
      <c r="B42" s="7" t="s">
        <v>86</v>
      </c>
      <c r="C42" s="11">
        <v>0.4</v>
      </c>
      <c r="D42" s="11"/>
      <c r="E42" s="11">
        <f t="shared" si="4"/>
        <v>0.34</v>
      </c>
      <c r="F42" s="11">
        <v>0.07</v>
      </c>
      <c r="G42" s="11">
        <v>0.15</v>
      </c>
      <c r="H42" s="11"/>
      <c r="I42" s="11"/>
      <c r="J42" s="11"/>
      <c r="K42" s="11"/>
      <c r="L42" s="11"/>
      <c r="M42" s="11"/>
      <c r="N42" s="11">
        <v>0.03</v>
      </c>
      <c r="O42" s="11">
        <v>0.03</v>
      </c>
      <c r="P42" s="11">
        <v>0.03</v>
      </c>
      <c r="Q42" s="11">
        <v>0.03</v>
      </c>
    </row>
    <row r="43" spans="1:17" ht="12.75">
      <c r="A43" s="5"/>
      <c r="B43" s="7" t="s">
        <v>87</v>
      </c>
      <c r="C43" s="11">
        <v>15.36</v>
      </c>
      <c r="D43" s="11">
        <v>7.43</v>
      </c>
      <c r="E43" s="11">
        <f t="shared" si="4"/>
        <v>7.74</v>
      </c>
      <c r="F43" s="11">
        <v>0.79</v>
      </c>
      <c r="G43" s="11">
        <v>0.71</v>
      </c>
      <c r="H43" s="11">
        <v>0.3</v>
      </c>
      <c r="I43" s="11">
        <v>0.55</v>
      </c>
      <c r="J43" s="11">
        <v>0.35</v>
      </c>
      <c r="K43" s="11">
        <v>0.51</v>
      </c>
      <c r="L43" s="11">
        <v>0.4</v>
      </c>
      <c r="M43" s="11">
        <v>0.85</v>
      </c>
      <c r="N43" s="11">
        <v>0.82</v>
      </c>
      <c r="O43" s="11">
        <v>0.82</v>
      </c>
      <c r="P43" s="11">
        <v>0.82</v>
      </c>
      <c r="Q43" s="11">
        <v>0.82</v>
      </c>
    </row>
    <row r="44" spans="1:17" ht="12.75">
      <c r="A44" s="5"/>
      <c r="B44" s="7" t="s">
        <v>88</v>
      </c>
      <c r="C44" s="11">
        <v>8.8</v>
      </c>
      <c r="D44" s="11">
        <v>8.36</v>
      </c>
      <c r="E44" s="11">
        <f t="shared" si="4"/>
        <v>8.77</v>
      </c>
      <c r="F44" s="11">
        <v>0.77</v>
      </c>
      <c r="G44" s="11">
        <v>0.77</v>
      </c>
      <c r="H44" s="11">
        <v>0.77</v>
      </c>
      <c r="I44" s="11">
        <v>0.77</v>
      </c>
      <c r="J44" s="11">
        <v>0.77</v>
      </c>
      <c r="K44" s="11">
        <v>0.77</v>
      </c>
      <c r="L44" s="11">
        <v>0.25</v>
      </c>
      <c r="M44" s="11">
        <v>0.7</v>
      </c>
      <c r="N44" s="11">
        <v>0.8</v>
      </c>
      <c r="O44" s="11">
        <v>0.8</v>
      </c>
      <c r="P44" s="11">
        <v>0.8</v>
      </c>
      <c r="Q44" s="11">
        <v>0.8</v>
      </c>
    </row>
    <row r="45" spans="1:17" ht="28.5" customHeight="1">
      <c r="A45" s="5"/>
      <c r="B45" s="7" t="s">
        <v>89</v>
      </c>
      <c r="C45" s="11">
        <v>4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74.25" customHeight="1">
      <c r="A46" s="5"/>
      <c r="B46" s="7" t="s">
        <v>90</v>
      </c>
      <c r="C46" s="11">
        <v>9.26</v>
      </c>
      <c r="D46" s="11">
        <v>8.49</v>
      </c>
      <c r="E46" s="11">
        <f aca="true" t="shared" si="6" ref="E46:E53">F46+G46+H46+I46+J46+K46+L46+M46+N46+O46+P46+Q46</f>
        <v>3.63</v>
      </c>
      <c r="F46" s="11">
        <v>0.41</v>
      </c>
      <c r="G46" s="11">
        <v>0.41</v>
      </c>
      <c r="H46" s="11">
        <v>0.42</v>
      </c>
      <c r="I46" s="11"/>
      <c r="J46" s="11"/>
      <c r="K46" s="11">
        <v>0.08</v>
      </c>
      <c r="L46" s="11">
        <v>0.87</v>
      </c>
      <c r="M46" s="11"/>
      <c r="N46" s="11">
        <v>0.36</v>
      </c>
      <c r="O46" s="11">
        <v>0.36</v>
      </c>
      <c r="P46" s="11">
        <v>0.36</v>
      </c>
      <c r="Q46" s="11">
        <v>0.36</v>
      </c>
    </row>
    <row r="47" spans="1:17" ht="127.5">
      <c r="A47" s="5"/>
      <c r="B47" s="7" t="s">
        <v>91</v>
      </c>
      <c r="C47" s="11">
        <v>6</v>
      </c>
      <c r="D47" s="11">
        <v>0.74</v>
      </c>
      <c r="E47" s="11">
        <f t="shared" si="6"/>
        <v>0.42</v>
      </c>
      <c r="F47" s="11">
        <v>0.04</v>
      </c>
      <c r="G47" s="11">
        <v>0.06</v>
      </c>
      <c r="H47" s="11"/>
      <c r="I47" s="11"/>
      <c r="J47" s="11"/>
      <c r="K47" s="11"/>
      <c r="L47" s="11"/>
      <c r="M47" s="11"/>
      <c r="N47" s="11">
        <v>0.08</v>
      </c>
      <c r="O47" s="11">
        <v>0.08</v>
      </c>
      <c r="P47" s="11">
        <v>0.08</v>
      </c>
      <c r="Q47" s="11">
        <v>0.08</v>
      </c>
    </row>
    <row r="48" spans="1:17" ht="32.25" customHeight="1">
      <c r="A48" s="5"/>
      <c r="B48" s="7" t="s">
        <v>201</v>
      </c>
      <c r="C48" s="11">
        <v>4.7</v>
      </c>
      <c r="D48" s="11">
        <v>2.68</v>
      </c>
      <c r="E48" s="11">
        <f t="shared" si="6"/>
        <v>10.83</v>
      </c>
      <c r="F48" s="11"/>
      <c r="G48" s="11">
        <v>3.17</v>
      </c>
      <c r="H48" s="11"/>
      <c r="I48" s="11"/>
      <c r="J48" s="11">
        <v>0.1</v>
      </c>
      <c r="K48" s="11">
        <v>0.21</v>
      </c>
      <c r="L48" s="11">
        <v>0.97</v>
      </c>
      <c r="M48" s="11">
        <v>2.54</v>
      </c>
      <c r="N48" s="11">
        <v>0.96</v>
      </c>
      <c r="O48" s="11">
        <v>0.96</v>
      </c>
      <c r="P48" s="11">
        <v>0.96</v>
      </c>
      <c r="Q48" s="11">
        <v>0.96</v>
      </c>
    </row>
    <row r="49" spans="1:17" ht="18" customHeight="1">
      <c r="A49" s="2"/>
      <c r="B49" s="2"/>
      <c r="C49" s="3"/>
      <c r="D49" s="2"/>
      <c r="E49" s="2"/>
      <c r="F49" s="3">
        <v>1</v>
      </c>
      <c r="G49" s="3">
        <v>2</v>
      </c>
      <c r="H49" s="3">
        <v>3</v>
      </c>
      <c r="I49" s="3">
        <v>4</v>
      </c>
      <c r="J49" s="3">
        <v>5</v>
      </c>
      <c r="K49" s="3">
        <v>6</v>
      </c>
      <c r="L49" s="3">
        <v>7</v>
      </c>
      <c r="M49" s="3">
        <v>8</v>
      </c>
      <c r="N49" s="3">
        <v>9</v>
      </c>
      <c r="O49" s="3">
        <v>10</v>
      </c>
      <c r="P49" s="3">
        <v>11</v>
      </c>
      <c r="Q49" s="3">
        <v>12</v>
      </c>
    </row>
    <row r="50" spans="1:17" ht="66" customHeight="1">
      <c r="A50" s="5"/>
      <c r="B50" s="7" t="s">
        <v>92</v>
      </c>
      <c r="C50" s="11">
        <v>2.1</v>
      </c>
      <c r="D50" s="11">
        <v>4.76</v>
      </c>
      <c r="E50" s="11">
        <f t="shared" si="6"/>
        <v>8.86</v>
      </c>
      <c r="F50" s="11">
        <v>6.36</v>
      </c>
      <c r="G50" s="11"/>
      <c r="H50" s="11"/>
      <c r="I50" s="11"/>
      <c r="J50" s="11"/>
      <c r="K50" s="11"/>
      <c r="L50" s="11"/>
      <c r="M50" s="11">
        <v>0.78</v>
      </c>
      <c r="N50" s="11"/>
      <c r="O50" s="11"/>
      <c r="P50" s="11">
        <v>1.72</v>
      </c>
      <c r="Q50" s="11"/>
    </row>
    <row r="51" spans="1:17" ht="25.5">
      <c r="A51" s="5"/>
      <c r="B51" s="7" t="s">
        <v>93</v>
      </c>
      <c r="C51" s="11">
        <v>1.2</v>
      </c>
      <c r="D51" s="11">
        <v>2.73</v>
      </c>
      <c r="E51" s="11">
        <f t="shared" si="6"/>
        <v>3.79</v>
      </c>
      <c r="F51" s="11"/>
      <c r="G51" s="11"/>
      <c r="H51" s="11">
        <v>1.67</v>
      </c>
      <c r="I51" s="11"/>
      <c r="J51" s="11"/>
      <c r="K51" s="11">
        <v>0.92</v>
      </c>
      <c r="L51" s="11"/>
      <c r="M51" s="11">
        <v>0.2</v>
      </c>
      <c r="N51" s="11"/>
      <c r="O51" s="11"/>
      <c r="P51" s="11"/>
      <c r="Q51" s="11">
        <v>1</v>
      </c>
    </row>
    <row r="52" spans="1:17" ht="38.25">
      <c r="A52" s="4"/>
      <c r="B52" s="7" t="s">
        <v>94</v>
      </c>
      <c r="C52" s="11">
        <v>0.2</v>
      </c>
      <c r="D52" s="11"/>
      <c r="E52" s="11">
        <f t="shared" si="6"/>
        <v>0.77</v>
      </c>
      <c r="F52" s="11">
        <v>0.77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25.5">
      <c r="A53" s="4"/>
      <c r="B53" s="7" t="s">
        <v>95</v>
      </c>
      <c r="C53" s="11">
        <v>8.5</v>
      </c>
      <c r="D53" s="4">
        <v>20.73</v>
      </c>
      <c r="E53" s="11">
        <f t="shared" si="6"/>
        <v>26.32</v>
      </c>
      <c r="F53" s="4"/>
      <c r="G53" s="4">
        <v>3.33</v>
      </c>
      <c r="H53" s="4">
        <v>6.19</v>
      </c>
      <c r="I53" s="4">
        <v>3.49</v>
      </c>
      <c r="J53" s="4">
        <v>1.71</v>
      </c>
      <c r="K53" s="4">
        <v>0.28</v>
      </c>
      <c r="L53" s="4"/>
      <c r="M53" s="4">
        <v>5.32</v>
      </c>
      <c r="N53" s="11">
        <v>1.5</v>
      </c>
      <c r="O53" s="11">
        <v>1.5</v>
      </c>
      <c r="P53" s="11">
        <v>1.5</v>
      </c>
      <c r="Q53" s="11">
        <v>1.5</v>
      </c>
    </row>
    <row r="54" spans="1:17" ht="25.5">
      <c r="A54" s="4"/>
      <c r="B54" s="7" t="s">
        <v>96</v>
      </c>
      <c r="C54" s="11">
        <v>0.4</v>
      </c>
      <c r="D54" s="11">
        <v>0.14</v>
      </c>
      <c r="E54" s="1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30.75" customHeight="1">
      <c r="A55" s="4"/>
      <c r="B55" s="7" t="s">
        <v>97</v>
      </c>
      <c r="C55" s="11">
        <v>0.24</v>
      </c>
      <c r="D55" s="4">
        <v>0.21</v>
      </c>
      <c r="E55" s="1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69.75" customHeight="1">
      <c r="A56" s="4"/>
      <c r="B56" s="7" t="s">
        <v>202</v>
      </c>
      <c r="C56" s="11">
        <v>134</v>
      </c>
      <c r="D56" s="11">
        <v>159.79</v>
      </c>
      <c r="E56" s="11">
        <f>F56+G56+H56+I56+J56+K56+L56+M56+N56+O56+P56+Q56</f>
        <v>104.29</v>
      </c>
      <c r="F56" s="4">
        <v>7.34</v>
      </c>
      <c r="G56" s="11">
        <v>16.18</v>
      </c>
      <c r="H56" s="4">
        <v>16.83</v>
      </c>
      <c r="I56" s="4">
        <v>7.67</v>
      </c>
      <c r="J56" s="4">
        <v>5.65</v>
      </c>
      <c r="K56" s="4">
        <v>0.71</v>
      </c>
      <c r="L56" s="4">
        <v>7.19</v>
      </c>
      <c r="M56" s="4">
        <v>6.72</v>
      </c>
      <c r="N56" s="11">
        <v>9</v>
      </c>
      <c r="O56" s="11">
        <v>9</v>
      </c>
      <c r="P56" s="11">
        <v>9</v>
      </c>
      <c r="Q56" s="11">
        <v>9</v>
      </c>
    </row>
    <row r="57" spans="1:17" ht="46.5" customHeight="1">
      <c r="A57" s="4"/>
      <c r="B57" s="7" t="s">
        <v>98</v>
      </c>
      <c r="C57" s="11">
        <v>117.5</v>
      </c>
      <c r="D57" s="11">
        <v>109</v>
      </c>
      <c r="E57" s="11">
        <f>F57+G57+H57+I57+J57+K57+L57+M57+N57+O57+P57+Q57</f>
        <v>113.77</v>
      </c>
      <c r="F57" s="4"/>
      <c r="G57" s="4">
        <v>16.41</v>
      </c>
      <c r="H57" s="4">
        <v>12.76</v>
      </c>
      <c r="I57" s="4">
        <v>6.38</v>
      </c>
      <c r="J57" s="4"/>
      <c r="K57" s="4"/>
      <c r="L57" s="4"/>
      <c r="M57" s="4">
        <v>16.86</v>
      </c>
      <c r="N57" s="4"/>
      <c r="O57" s="11">
        <v>20</v>
      </c>
      <c r="P57" s="4">
        <v>23.32</v>
      </c>
      <c r="Q57" s="4">
        <v>18.04</v>
      </c>
    </row>
    <row r="58" spans="1:17" ht="63.75">
      <c r="A58" s="4"/>
      <c r="B58" s="7" t="s">
        <v>99</v>
      </c>
      <c r="C58" s="11">
        <v>50.68</v>
      </c>
      <c r="D58" s="4">
        <v>50.68</v>
      </c>
      <c r="E58" s="1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28.5" customHeight="1">
      <c r="A59" s="4"/>
      <c r="B59" s="7" t="s">
        <v>181</v>
      </c>
      <c r="C59" s="11"/>
      <c r="D59" s="11">
        <v>56.99</v>
      </c>
      <c r="E59" s="11">
        <f>F59+G59+H59+I59+J59+K59+L59+M59+N59+O59+P59+Q59</f>
        <v>36.68</v>
      </c>
      <c r="F59" s="11"/>
      <c r="G59" s="11">
        <v>8.09</v>
      </c>
      <c r="H59" s="11">
        <v>7.96</v>
      </c>
      <c r="I59" s="11">
        <v>2.97</v>
      </c>
      <c r="J59" s="11">
        <v>0.38</v>
      </c>
      <c r="K59" s="11">
        <v>9.33</v>
      </c>
      <c r="L59" s="11"/>
      <c r="M59" s="11">
        <v>0.96</v>
      </c>
      <c r="N59" s="11">
        <v>1.74</v>
      </c>
      <c r="O59" s="11">
        <v>1.75</v>
      </c>
      <c r="P59" s="11">
        <v>1.75</v>
      </c>
      <c r="Q59" s="11">
        <v>1.75</v>
      </c>
    </row>
    <row r="60" spans="1:17" ht="24.75" customHeight="1">
      <c r="A60" s="5">
        <v>3</v>
      </c>
      <c r="B60" s="7" t="s">
        <v>62</v>
      </c>
      <c r="C60" s="11">
        <f>C9-C13</f>
        <v>21.83</v>
      </c>
      <c r="D60" s="11">
        <f>D9-D13</f>
        <v>106.85</v>
      </c>
      <c r="E60" s="11">
        <f>F60+G60+H60+I60+J60+K60+L60+M60+N60+O60+P60+Q60</f>
        <v>785.35</v>
      </c>
      <c r="F60" s="11">
        <f>F9-F13</f>
        <v>56.86</v>
      </c>
      <c r="G60" s="11">
        <f aca="true" t="shared" si="7" ref="G60:Q60">G9-G13</f>
        <v>82.85</v>
      </c>
      <c r="H60" s="11">
        <f t="shared" si="7"/>
        <v>78.41</v>
      </c>
      <c r="I60" s="11">
        <f t="shared" si="7"/>
        <v>234.94</v>
      </c>
      <c r="J60" s="11">
        <f t="shared" si="7"/>
        <v>111.04</v>
      </c>
      <c r="K60" s="11">
        <f t="shared" si="7"/>
        <v>59.68</v>
      </c>
      <c r="L60" s="11">
        <f t="shared" si="7"/>
        <v>119.42</v>
      </c>
      <c r="M60" s="11">
        <f t="shared" si="7"/>
        <v>53.72</v>
      </c>
      <c r="N60" s="11">
        <f t="shared" si="7"/>
        <v>-99.58</v>
      </c>
      <c r="O60" s="11">
        <f t="shared" si="7"/>
        <v>14.8</v>
      </c>
      <c r="P60" s="11">
        <f t="shared" si="7"/>
        <v>25.97</v>
      </c>
      <c r="Q60" s="11">
        <f t="shared" si="7"/>
        <v>47.24</v>
      </c>
    </row>
    <row r="61" spans="1:17" ht="18" customHeight="1">
      <c r="A61" s="2"/>
      <c r="B61" s="2"/>
      <c r="C61" s="3"/>
      <c r="D61" s="2"/>
      <c r="E61" s="2"/>
      <c r="F61" s="3">
        <v>1</v>
      </c>
      <c r="G61" s="3">
        <v>2</v>
      </c>
      <c r="H61" s="3">
        <v>3</v>
      </c>
      <c r="I61" s="3">
        <v>4</v>
      </c>
      <c r="J61" s="3">
        <v>5</v>
      </c>
      <c r="K61" s="3">
        <v>6</v>
      </c>
      <c r="L61" s="3">
        <v>7</v>
      </c>
      <c r="M61" s="3">
        <v>8</v>
      </c>
      <c r="N61" s="3">
        <v>9</v>
      </c>
      <c r="O61" s="3">
        <v>10</v>
      </c>
      <c r="P61" s="3">
        <v>11</v>
      </c>
      <c r="Q61" s="3">
        <v>12</v>
      </c>
    </row>
    <row r="62" spans="1:17" ht="25.5">
      <c r="A62" s="5">
        <v>4</v>
      </c>
      <c r="B62" s="7" t="s">
        <v>60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8" ht="25.5">
      <c r="A63" s="5">
        <v>5</v>
      </c>
      <c r="B63" s="7" t="s">
        <v>61</v>
      </c>
      <c r="C63" s="11">
        <f aca="true" t="shared" si="8" ref="C63:Q63">C60+C62</f>
        <v>21.83</v>
      </c>
      <c r="D63" s="11">
        <f t="shared" si="8"/>
        <v>106.85</v>
      </c>
      <c r="E63" s="11">
        <f t="shared" si="8"/>
        <v>785.35</v>
      </c>
      <c r="F63" s="11">
        <f t="shared" si="8"/>
        <v>56.86</v>
      </c>
      <c r="G63" s="11">
        <f t="shared" si="8"/>
        <v>82.85</v>
      </c>
      <c r="H63" s="11">
        <f t="shared" si="8"/>
        <v>78.41</v>
      </c>
      <c r="I63" s="11">
        <f t="shared" si="8"/>
        <v>234.94</v>
      </c>
      <c r="J63" s="11">
        <f t="shared" si="8"/>
        <v>111.04</v>
      </c>
      <c r="K63" s="11">
        <f t="shared" si="8"/>
        <v>59.68</v>
      </c>
      <c r="L63" s="11">
        <f t="shared" si="8"/>
        <v>119.42</v>
      </c>
      <c r="M63" s="11">
        <f t="shared" si="8"/>
        <v>53.72</v>
      </c>
      <c r="N63" s="11">
        <f t="shared" si="8"/>
        <v>-99.58</v>
      </c>
      <c r="O63" s="11">
        <f t="shared" si="8"/>
        <v>14.8</v>
      </c>
      <c r="P63" s="11">
        <f t="shared" si="8"/>
        <v>25.97</v>
      </c>
      <c r="Q63" s="11">
        <f t="shared" si="8"/>
        <v>47.24</v>
      </c>
      <c r="R63" s="13"/>
    </row>
    <row r="64" spans="1:17" ht="25.5">
      <c r="A64" s="18">
        <v>6</v>
      </c>
      <c r="B64" s="16" t="s">
        <v>148</v>
      </c>
      <c r="C64" s="11">
        <f>C66+C67+C68+C69+C70+C71+C72</f>
        <v>235.76</v>
      </c>
      <c r="D64" s="11">
        <f>D66+D67+D68+D69+D70+D71+D72</f>
        <v>124.8</v>
      </c>
      <c r="E64" s="11">
        <f>F64+G64+H64+I64+J64+K64+L64+M64+N64+O64+P64+Q64</f>
        <v>89.4</v>
      </c>
      <c r="F64" s="11"/>
      <c r="G64" s="11">
        <f aca="true" t="shared" si="9" ref="G64:M64">G66+G67+G68+G69+G70+G71+G72</f>
        <v>21.4</v>
      </c>
      <c r="H64" s="11">
        <f t="shared" si="9"/>
        <v>27.1</v>
      </c>
      <c r="I64" s="11">
        <f t="shared" si="9"/>
        <v>9.5</v>
      </c>
      <c r="J64" s="11">
        <f t="shared" si="9"/>
        <v>16.9</v>
      </c>
      <c r="K64" s="11">
        <f t="shared" si="9"/>
        <v>9.1</v>
      </c>
      <c r="L64" s="11">
        <f t="shared" si="9"/>
        <v>2.8</v>
      </c>
      <c r="M64" s="11">
        <f t="shared" si="9"/>
        <v>2.6</v>
      </c>
      <c r="N64" s="11"/>
      <c r="O64" s="11"/>
      <c r="P64" s="11"/>
      <c r="Q64" s="11"/>
    </row>
    <row r="65" spans="1:17" ht="12.75">
      <c r="A65" s="18"/>
      <c r="B65" s="11" t="s">
        <v>200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51">
      <c r="A66" s="18"/>
      <c r="B66" s="16" t="s">
        <v>143</v>
      </c>
      <c r="C66" s="11">
        <v>48.9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25.5">
      <c r="A67" s="18"/>
      <c r="B67" s="16" t="s">
        <v>144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76.5">
      <c r="A68" s="18"/>
      <c r="B68" s="16" t="s">
        <v>145</v>
      </c>
      <c r="C68" s="11">
        <v>100</v>
      </c>
      <c r="D68" s="11"/>
      <c r="E68" s="11">
        <f>F68+G68+H68+I68+J68+K68+L68+M68+N68+O68+P68+Q68</f>
        <v>16.9</v>
      </c>
      <c r="F68" s="11"/>
      <c r="G68" s="11"/>
      <c r="H68" s="11"/>
      <c r="I68" s="11"/>
      <c r="J68" s="11">
        <v>16.9</v>
      </c>
      <c r="K68" s="11"/>
      <c r="L68" s="11"/>
      <c r="M68" s="11"/>
      <c r="N68" s="11"/>
      <c r="O68" s="11"/>
      <c r="P68" s="11"/>
      <c r="Q68" s="11"/>
    </row>
    <row r="69" spans="1:17" ht="24" customHeight="1">
      <c r="A69" s="18"/>
      <c r="B69" s="16" t="s">
        <v>146</v>
      </c>
      <c r="C69" s="11">
        <v>20</v>
      </c>
      <c r="D69" s="11">
        <v>27.5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24.75" customHeight="1">
      <c r="A70" s="18"/>
      <c r="B70" s="16" t="s">
        <v>216</v>
      </c>
      <c r="C70" s="11">
        <v>48.5</v>
      </c>
      <c r="D70" s="11">
        <v>48.5</v>
      </c>
      <c r="E70" s="11">
        <f>F70+G70+H70+I70+J70+K70+L70+M70+N70+O70+P70+Q70</f>
        <v>5.9</v>
      </c>
      <c r="F70" s="11"/>
      <c r="G70" s="11"/>
      <c r="H70" s="11"/>
      <c r="I70" s="11"/>
      <c r="J70" s="11"/>
      <c r="K70" s="11">
        <v>5.9</v>
      </c>
      <c r="L70" s="11"/>
      <c r="M70" s="11"/>
      <c r="N70" s="11"/>
      <c r="O70" s="11"/>
      <c r="P70" s="11"/>
      <c r="Q70" s="11"/>
    </row>
    <row r="71" spans="1:17" ht="38.25">
      <c r="A71" s="18"/>
      <c r="B71" s="16" t="s">
        <v>147</v>
      </c>
      <c r="C71" s="11">
        <v>18.36</v>
      </c>
      <c r="D71" s="11">
        <v>18.4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38.25">
      <c r="A72" s="4"/>
      <c r="B72" s="7" t="s">
        <v>222</v>
      </c>
      <c r="C72" s="4"/>
      <c r="D72" s="11">
        <v>30.4</v>
      </c>
      <c r="E72" s="11">
        <f>F72+G72+H72+I72+J72+K72+L72+M72+N72+O72+P72+Q72</f>
        <v>66.6</v>
      </c>
      <c r="F72" s="4"/>
      <c r="G72" s="11">
        <v>21.4</v>
      </c>
      <c r="H72" s="11">
        <v>27.1</v>
      </c>
      <c r="I72" s="11">
        <v>9.5</v>
      </c>
      <c r="J72" s="11"/>
      <c r="K72" s="11">
        <v>3.2</v>
      </c>
      <c r="L72" s="11">
        <v>2.8</v>
      </c>
      <c r="M72" s="11">
        <v>2.6</v>
      </c>
      <c r="N72" s="11"/>
      <c r="O72" s="11"/>
      <c r="P72" s="4"/>
      <c r="Q72" s="4"/>
    </row>
    <row r="73" spans="1:17" ht="12.75">
      <c r="A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2.75">
      <c r="A74" s="12"/>
      <c r="B74" s="1" t="s">
        <v>26</v>
      </c>
      <c r="C74" s="12"/>
      <c r="D74" s="12"/>
      <c r="E74" s="12"/>
      <c r="F74" s="12" t="s">
        <v>28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2.75">
      <c r="A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2.75">
      <c r="A76" s="12"/>
      <c r="B76" s="1" t="s">
        <v>27</v>
      </c>
      <c r="C76" s="12"/>
      <c r="D76" s="12"/>
      <c r="E76" s="12"/>
      <c r="F76" s="12" t="s">
        <v>29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12.75">
      <c r="A77" s="12"/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2:7" ht="12.75">
      <c r="B78" s="1" t="s">
        <v>188</v>
      </c>
      <c r="C78" s="12"/>
      <c r="D78" s="12"/>
      <c r="E78" s="12"/>
      <c r="F78" s="12" t="s">
        <v>187</v>
      </c>
      <c r="G78" s="12"/>
    </row>
  </sheetData>
  <mergeCells count="5">
    <mergeCell ref="F7:Q7"/>
    <mergeCell ref="A7:A8"/>
    <mergeCell ref="B7:B8"/>
    <mergeCell ref="C7:D7"/>
    <mergeCell ref="E7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1">
      <selection activeCell="M14" sqref="M14"/>
    </sheetView>
  </sheetViews>
  <sheetFormatPr defaultColWidth="9.00390625" defaultRowHeight="12.75"/>
  <cols>
    <col min="1" max="1" width="4.375" style="0" customWidth="1"/>
    <col min="2" max="2" width="21.75390625" style="0" customWidth="1"/>
    <col min="3" max="3" width="7.125" style="0" customWidth="1"/>
    <col min="4" max="4" width="7.875" style="0" customWidth="1"/>
    <col min="5" max="5" width="7.00390625" style="0" customWidth="1"/>
    <col min="6" max="6" width="6.75390625" style="0" customWidth="1"/>
    <col min="7" max="7" width="7.125" style="0" customWidth="1"/>
    <col min="8" max="8" width="6.75390625" style="0" customWidth="1"/>
    <col min="9" max="9" width="6.875" style="0" customWidth="1"/>
    <col min="10" max="11" width="7.125" style="0" customWidth="1"/>
    <col min="12" max="12" width="7.375" style="0" customWidth="1"/>
    <col min="13" max="13" width="7.00390625" style="0" customWidth="1"/>
    <col min="14" max="14" width="6.875" style="0" customWidth="1"/>
    <col min="15" max="15" width="6.375" style="0" customWidth="1"/>
    <col min="16" max="16" width="7.00390625" style="0" customWidth="1"/>
    <col min="17" max="17" width="6.625" style="0" customWidth="1"/>
  </cols>
  <sheetData>
    <row r="1" ht="12.75">
      <c r="M1" t="s">
        <v>163</v>
      </c>
    </row>
    <row r="2" spans="1:17" ht="12.7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 t="s">
        <v>15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Q4" s="1"/>
    </row>
    <row r="5" spans="1:17" ht="12.75">
      <c r="A5" s="1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Q5" s="1"/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 t="s">
        <v>12</v>
      </c>
      <c r="Q6" s="1"/>
    </row>
    <row r="7" spans="1:17" ht="52.5" customHeight="1">
      <c r="A7" s="24" t="s">
        <v>5</v>
      </c>
      <c r="B7" s="24" t="s">
        <v>0</v>
      </c>
      <c r="C7" s="24" t="s">
        <v>1</v>
      </c>
      <c r="D7" s="24"/>
      <c r="E7" s="24" t="s">
        <v>3</v>
      </c>
      <c r="F7" s="24" t="s">
        <v>4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33" customHeight="1">
      <c r="A8" s="24"/>
      <c r="B8" s="24"/>
      <c r="C8" s="3" t="s">
        <v>2</v>
      </c>
      <c r="D8" s="2" t="s">
        <v>182</v>
      </c>
      <c r="E8" s="24"/>
      <c r="F8" s="3">
        <v>1</v>
      </c>
      <c r="G8" s="3">
        <v>2</v>
      </c>
      <c r="H8" s="3">
        <v>3</v>
      </c>
      <c r="I8" s="3">
        <v>4</v>
      </c>
      <c r="J8" s="3">
        <v>5</v>
      </c>
      <c r="K8" s="3">
        <v>6</v>
      </c>
      <c r="L8" s="3">
        <v>7</v>
      </c>
      <c r="M8" s="3">
        <v>8</v>
      </c>
      <c r="N8" s="3">
        <v>9</v>
      </c>
      <c r="O8" s="3">
        <v>10</v>
      </c>
      <c r="P8" s="3">
        <v>11</v>
      </c>
      <c r="Q8" s="3">
        <v>12</v>
      </c>
    </row>
    <row r="9" spans="1:17" ht="23.25" customHeight="1">
      <c r="A9" s="2">
        <v>1</v>
      </c>
      <c r="B9" s="8" t="s">
        <v>18</v>
      </c>
      <c r="C9" s="14">
        <f>C10</f>
        <v>1510.2</v>
      </c>
      <c r="D9" s="15">
        <f>D10</f>
        <v>1510.18</v>
      </c>
      <c r="E9" s="11">
        <f aca="true" t="shared" si="0" ref="E9:E19">F9+G9+H9+I9+J9+K9+L9+M9+N9+O9+P9+Q9</f>
        <v>1423.2</v>
      </c>
      <c r="F9" s="11">
        <f>F10</f>
        <v>118.6</v>
      </c>
      <c r="G9" s="11">
        <f aca="true" t="shared" si="1" ref="G9:Q9">G10</f>
        <v>118.6</v>
      </c>
      <c r="H9" s="11">
        <f t="shared" si="1"/>
        <v>118.6</v>
      </c>
      <c r="I9" s="11">
        <f t="shared" si="1"/>
        <v>118.6</v>
      </c>
      <c r="J9" s="11">
        <f t="shared" si="1"/>
        <v>118.6</v>
      </c>
      <c r="K9" s="11">
        <f t="shared" si="1"/>
        <v>118.6</v>
      </c>
      <c r="L9" s="11">
        <f t="shared" si="1"/>
        <v>118.6</v>
      </c>
      <c r="M9" s="11">
        <f t="shared" si="1"/>
        <v>118.6</v>
      </c>
      <c r="N9" s="11">
        <f t="shared" si="1"/>
        <v>118.6</v>
      </c>
      <c r="O9" s="11">
        <f t="shared" si="1"/>
        <v>118.6</v>
      </c>
      <c r="P9" s="11">
        <f t="shared" si="1"/>
        <v>118.6</v>
      </c>
      <c r="Q9" s="11">
        <f t="shared" si="1"/>
        <v>118.6</v>
      </c>
    </row>
    <row r="10" spans="1:17" ht="51">
      <c r="A10" s="4" t="s">
        <v>14</v>
      </c>
      <c r="B10" s="9" t="s">
        <v>17</v>
      </c>
      <c r="C10" s="11">
        <v>1510.2</v>
      </c>
      <c r="D10" s="11">
        <v>1510.18</v>
      </c>
      <c r="E10" s="11">
        <f t="shared" si="0"/>
        <v>1423.2</v>
      </c>
      <c r="F10" s="11">
        <v>118.6</v>
      </c>
      <c r="G10" s="11">
        <v>118.6</v>
      </c>
      <c r="H10" s="11">
        <v>118.6</v>
      </c>
      <c r="I10" s="11">
        <v>118.6</v>
      </c>
      <c r="J10" s="11">
        <v>118.6</v>
      </c>
      <c r="K10" s="11">
        <v>118.6</v>
      </c>
      <c r="L10" s="11">
        <v>118.6</v>
      </c>
      <c r="M10" s="11">
        <v>118.6</v>
      </c>
      <c r="N10" s="11">
        <v>118.6</v>
      </c>
      <c r="O10" s="11">
        <v>118.6</v>
      </c>
      <c r="P10" s="11">
        <v>118.6</v>
      </c>
      <c r="Q10" s="11">
        <v>118.6</v>
      </c>
    </row>
    <row r="11" spans="1:17" ht="21" customHeight="1">
      <c r="A11" s="5">
        <v>2</v>
      </c>
      <c r="B11" s="4" t="s">
        <v>19</v>
      </c>
      <c r="C11" s="11">
        <f>C12+C13+C14+C17+C18</f>
        <v>1510.2</v>
      </c>
      <c r="D11" s="11">
        <f>D12+D13+D14+D17+D18</f>
        <v>1520.59</v>
      </c>
      <c r="E11" s="11">
        <f t="shared" si="0"/>
        <v>1496</v>
      </c>
      <c r="F11" s="11">
        <f>F12+F13+F14+F17+F18</f>
        <v>113.2</v>
      </c>
      <c r="G11" s="11">
        <f aca="true" t="shared" si="2" ref="G11:Q11">G12+G13+G14+G17+G18</f>
        <v>120.46</v>
      </c>
      <c r="H11" s="11">
        <f t="shared" si="2"/>
        <v>106.11</v>
      </c>
      <c r="I11" s="11">
        <f t="shared" si="2"/>
        <v>127.88</v>
      </c>
      <c r="J11" s="11">
        <f t="shared" si="2"/>
        <v>135.04</v>
      </c>
      <c r="K11" s="11">
        <f t="shared" si="2"/>
        <v>121.18</v>
      </c>
      <c r="L11" s="11">
        <f t="shared" si="2"/>
        <v>144.76</v>
      </c>
      <c r="M11" s="11">
        <f t="shared" si="2"/>
        <v>163</v>
      </c>
      <c r="N11" s="11">
        <f t="shared" si="2"/>
        <v>115.23</v>
      </c>
      <c r="O11" s="11">
        <f t="shared" si="2"/>
        <v>115.92</v>
      </c>
      <c r="P11" s="11">
        <f t="shared" si="2"/>
        <v>115.92</v>
      </c>
      <c r="Q11" s="11">
        <f t="shared" si="2"/>
        <v>117.3</v>
      </c>
    </row>
    <row r="12" spans="1:17" ht="51">
      <c r="A12" s="10" t="s">
        <v>20</v>
      </c>
      <c r="B12" s="7" t="s">
        <v>166</v>
      </c>
      <c r="C12" s="11">
        <v>110.1</v>
      </c>
      <c r="D12" s="11">
        <v>114.9</v>
      </c>
      <c r="E12" s="11">
        <f t="shared" si="0"/>
        <v>111.84</v>
      </c>
      <c r="F12" s="11">
        <v>8.96</v>
      </c>
      <c r="G12" s="11">
        <v>7.55</v>
      </c>
      <c r="H12" s="11">
        <v>9.21</v>
      </c>
      <c r="I12" s="11">
        <v>9.48</v>
      </c>
      <c r="J12" s="11">
        <v>9.83</v>
      </c>
      <c r="K12" s="11">
        <v>9.54</v>
      </c>
      <c r="L12" s="11">
        <v>9.39</v>
      </c>
      <c r="M12" s="11">
        <v>9.38</v>
      </c>
      <c r="N12" s="11">
        <v>9</v>
      </c>
      <c r="O12" s="11">
        <v>9.5</v>
      </c>
      <c r="P12" s="11">
        <v>9.5</v>
      </c>
      <c r="Q12" s="11">
        <v>10.5</v>
      </c>
    </row>
    <row r="13" spans="1:17" ht="69" customHeight="1">
      <c r="A13" s="4" t="s">
        <v>21</v>
      </c>
      <c r="B13" s="7" t="s">
        <v>167</v>
      </c>
      <c r="C13" s="11">
        <v>40.5</v>
      </c>
      <c r="D13" s="11">
        <v>42.25</v>
      </c>
      <c r="E13" s="11">
        <f t="shared" si="0"/>
        <v>41.12</v>
      </c>
      <c r="F13" s="11">
        <v>3.29</v>
      </c>
      <c r="G13" s="11">
        <v>2.77</v>
      </c>
      <c r="H13" s="11">
        <v>3.4</v>
      </c>
      <c r="I13" s="11">
        <v>3.49</v>
      </c>
      <c r="J13" s="11">
        <v>3.61</v>
      </c>
      <c r="K13" s="11">
        <v>3.5</v>
      </c>
      <c r="L13" s="11">
        <v>3.46</v>
      </c>
      <c r="M13" s="11">
        <v>3.45</v>
      </c>
      <c r="N13" s="11">
        <v>3.31</v>
      </c>
      <c r="O13" s="11">
        <v>3.49</v>
      </c>
      <c r="P13" s="11">
        <v>3.49</v>
      </c>
      <c r="Q13" s="11">
        <v>3.86</v>
      </c>
    </row>
    <row r="14" spans="1:17" ht="54" customHeight="1">
      <c r="A14" s="4" t="s">
        <v>22</v>
      </c>
      <c r="B14" s="7" t="s">
        <v>168</v>
      </c>
      <c r="C14" s="11">
        <v>41.8</v>
      </c>
      <c r="D14" s="11">
        <v>105.34</v>
      </c>
      <c r="E14" s="11">
        <f t="shared" si="0"/>
        <v>75.42</v>
      </c>
      <c r="F14" s="11">
        <v>11.24</v>
      </c>
      <c r="G14" s="11">
        <v>12.57</v>
      </c>
      <c r="H14" s="11">
        <v>11.82</v>
      </c>
      <c r="I14" s="11">
        <v>24.58</v>
      </c>
      <c r="J14" s="11">
        <v>1.17</v>
      </c>
      <c r="K14" s="11">
        <v>0.8</v>
      </c>
      <c r="L14" s="11">
        <v>4.68</v>
      </c>
      <c r="M14" s="11">
        <v>0.56</v>
      </c>
      <c r="N14" s="11">
        <v>2</v>
      </c>
      <c r="O14" s="11">
        <v>2</v>
      </c>
      <c r="P14" s="11">
        <v>2</v>
      </c>
      <c r="Q14" s="11">
        <v>2</v>
      </c>
    </row>
    <row r="15" spans="1:17" ht="26.25" customHeight="1">
      <c r="A15" s="4"/>
      <c r="B15" s="7" t="s">
        <v>217</v>
      </c>
      <c r="C15" s="11">
        <f>C17+C18</f>
        <v>1317.8</v>
      </c>
      <c r="D15" s="11">
        <f>D17+D18</f>
        <v>1258.1</v>
      </c>
      <c r="E15" s="11">
        <f t="shared" si="0"/>
        <v>1267.62</v>
      </c>
      <c r="F15" s="11">
        <f aca="true" t="shared" si="3" ref="F15:Q15">F17+F18</f>
        <v>89.71</v>
      </c>
      <c r="G15" s="11">
        <f t="shared" si="3"/>
        <v>97.57</v>
      </c>
      <c r="H15" s="11">
        <f t="shared" si="3"/>
        <v>81.68</v>
      </c>
      <c r="I15" s="11">
        <f t="shared" si="3"/>
        <v>90.33</v>
      </c>
      <c r="J15" s="11">
        <f t="shared" si="3"/>
        <v>120.43</v>
      </c>
      <c r="K15" s="11">
        <f t="shared" si="3"/>
        <v>107.34</v>
      </c>
      <c r="L15" s="11">
        <f t="shared" si="3"/>
        <v>127.23</v>
      </c>
      <c r="M15" s="11">
        <f t="shared" si="3"/>
        <v>149.61</v>
      </c>
      <c r="N15" s="11">
        <f t="shared" si="3"/>
        <v>100.92</v>
      </c>
      <c r="O15" s="11">
        <f t="shared" si="3"/>
        <v>100.93</v>
      </c>
      <c r="P15" s="11">
        <f t="shared" si="3"/>
        <v>100.93</v>
      </c>
      <c r="Q15" s="11">
        <f t="shared" si="3"/>
        <v>100.94</v>
      </c>
    </row>
    <row r="16" spans="1:17" ht="26.25" customHeight="1">
      <c r="A16" s="4"/>
      <c r="B16" s="7"/>
      <c r="C16" s="11"/>
      <c r="D16" s="11"/>
      <c r="E16" s="11"/>
      <c r="F16" s="3">
        <v>1</v>
      </c>
      <c r="G16" s="3">
        <v>2</v>
      </c>
      <c r="H16" s="3">
        <v>3</v>
      </c>
      <c r="I16" s="3">
        <v>4</v>
      </c>
      <c r="J16" s="3">
        <v>5</v>
      </c>
      <c r="K16" s="3">
        <v>6</v>
      </c>
      <c r="L16" s="3">
        <v>7</v>
      </c>
      <c r="M16" s="3">
        <v>8</v>
      </c>
      <c r="N16" s="3">
        <v>9</v>
      </c>
      <c r="O16" s="3">
        <v>10</v>
      </c>
      <c r="P16" s="3">
        <v>11</v>
      </c>
      <c r="Q16" s="3">
        <v>12</v>
      </c>
    </row>
    <row r="17" spans="1:17" ht="30" customHeight="1">
      <c r="A17" s="4" t="s">
        <v>23</v>
      </c>
      <c r="B17" s="7" t="s">
        <v>169</v>
      </c>
      <c r="C17" s="11">
        <v>0.3</v>
      </c>
      <c r="D17" s="11">
        <v>0.24</v>
      </c>
      <c r="E17" s="11">
        <f t="shared" si="0"/>
        <v>1.12</v>
      </c>
      <c r="F17" s="11">
        <v>0.14</v>
      </c>
      <c r="G17" s="11"/>
      <c r="H17" s="11"/>
      <c r="I17" s="11">
        <v>0.05</v>
      </c>
      <c r="J17" s="11">
        <v>0.13</v>
      </c>
      <c r="K17" s="11">
        <v>-0.17</v>
      </c>
      <c r="L17" s="11"/>
      <c r="M17" s="11">
        <v>0.14</v>
      </c>
      <c r="N17" s="11">
        <v>0.2</v>
      </c>
      <c r="O17" s="11">
        <v>0.21</v>
      </c>
      <c r="P17" s="11">
        <v>0.21</v>
      </c>
      <c r="Q17" s="11">
        <v>0.21</v>
      </c>
    </row>
    <row r="18" spans="1:17" ht="51">
      <c r="A18" s="4" t="s">
        <v>24</v>
      </c>
      <c r="B18" s="7" t="s">
        <v>170</v>
      </c>
      <c r="C18" s="11">
        <v>1317.5</v>
      </c>
      <c r="D18" s="11">
        <v>1257.86</v>
      </c>
      <c r="E18" s="11">
        <f t="shared" si="0"/>
        <v>1266.5</v>
      </c>
      <c r="F18" s="11">
        <v>89.57</v>
      </c>
      <c r="G18" s="11">
        <v>97.57</v>
      </c>
      <c r="H18" s="11">
        <v>81.68</v>
      </c>
      <c r="I18" s="11">
        <v>90.28</v>
      </c>
      <c r="J18" s="11">
        <v>120.3</v>
      </c>
      <c r="K18" s="11">
        <v>107.51</v>
      </c>
      <c r="L18" s="11">
        <v>127.23</v>
      </c>
      <c r="M18" s="11">
        <v>149.47</v>
      </c>
      <c r="N18" s="11">
        <v>100.72</v>
      </c>
      <c r="O18" s="11">
        <v>100.72</v>
      </c>
      <c r="P18" s="11">
        <v>100.72</v>
      </c>
      <c r="Q18" s="11">
        <v>100.73</v>
      </c>
    </row>
    <row r="19" spans="1:17" ht="21" customHeight="1">
      <c r="A19" s="5">
        <v>3</v>
      </c>
      <c r="B19" s="4" t="s">
        <v>25</v>
      </c>
      <c r="C19" s="11">
        <f>C9-C11</f>
        <v>0</v>
      </c>
      <c r="D19" s="11">
        <f>D9-D11</f>
        <v>-10.41</v>
      </c>
      <c r="E19" s="11">
        <f t="shared" si="0"/>
        <v>-72.8</v>
      </c>
      <c r="F19" s="11">
        <f aca="true" t="shared" si="4" ref="F19:Q19">F9-F11</f>
        <v>5.4</v>
      </c>
      <c r="G19" s="11">
        <f t="shared" si="4"/>
        <v>-1.86</v>
      </c>
      <c r="H19" s="11">
        <f t="shared" si="4"/>
        <v>12.49</v>
      </c>
      <c r="I19" s="11">
        <f t="shared" si="4"/>
        <v>-9.28</v>
      </c>
      <c r="J19" s="11">
        <f t="shared" si="4"/>
        <v>-16.44</v>
      </c>
      <c r="K19" s="11">
        <f t="shared" si="4"/>
        <v>-2.58</v>
      </c>
      <c r="L19" s="11">
        <f t="shared" si="4"/>
        <v>-26.16</v>
      </c>
      <c r="M19" s="11">
        <f t="shared" si="4"/>
        <v>-44.4</v>
      </c>
      <c r="N19" s="11">
        <f t="shared" si="4"/>
        <v>3.37</v>
      </c>
      <c r="O19" s="11">
        <f t="shared" si="4"/>
        <v>2.68</v>
      </c>
      <c r="P19" s="11">
        <f t="shared" si="4"/>
        <v>2.68</v>
      </c>
      <c r="Q19" s="11">
        <f t="shared" si="4"/>
        <v>1.3</v>
      </c>
    </row>
    <row r="20" spans="1:17" ht="12.75">
      <c r="A20" s="1"/>
      <c r="B20" s="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2.75">
      <c r="A21" s="1"/>
      <c r="B21" s="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2.75">
      <c r="A22" s="1"/>
      <c r="B22" s="1" t="s">
        <v>26</v>
      </c>
      <c r="C22" s="12"/>
      <c r="D22" s="12"/>
      <c r="E22" s="12"/>
      <c r="F22" s="12" t="s">
        <v>28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2.75">
      <c r="A23" s="1"/>
      <c r="B23" s="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2.75">
      <c r="A24" s="1"/>
      <c r="B24" s="1" t="s">
        <v>27</v>
      </c>
      <c r="C24" s="12"/>
      <c r="D24" s="12"/>
      <c r="E24" s="12"/>
      <c r="F24" s="12" t="s">
        <v>29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2.75">
      <c r="A25" s="1"/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2.75">
      <c r="A26" s="1"/>
      <c r="B26" s="1" t="s">
        <v>188</v>
      </c>
      <c r="C26" s="12"/>
      <c r="D26" s="12"/>
      <c r="E26" s="12"/>
      <c r="F26" s="12" t="s">
        <v>187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2.75">
      <c r="A27" s="1"/>
      <c r="B27" s="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3:17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3:17" ht="12.7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3:17" ht="12.7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2.7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3:17" ht="12.7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3:17" ht="12.7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3:17" ht="12.7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</sheetData>
  <mergeCells count="5">
    <mergeCell ref="F7:Q7"/>
    <mergeCell ref="A7:A8"/>
    <mergeCell ref="B7:B8"/>
    <mergeCell ref="C7:D7"/>
    <mergeCell ref="E7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0"/>
  <sheetViews>
    <sheetView workbookViewId="0" topLeftCell="A1">
      <selection activeCell="O92" sqref="O92"/>
    </sheetView>
  </sheetViews>
  <sheetFormatPr defaultColWidth="9.00390625" defaultRowHeight="12.75"/>
  <cols>
    <col min="1" max="1" width="5.625" style="0" customWidth="1"/>
    <col min="2" max="2" width="20.875" style="0" customWidth="1"/>
    <col min="3" max="3" width="7.125" style="0" customWidth="1"/>
    <col min="4" max="4" width="6.75390625" style="0" customWidth="1"/>
    <col min="5" max="5" width="7.00390625" style="0" customWidth="1"/>
    <col min="6" max="6" width="7.25390625" style="0" customWidth="1"/>
    <col min="7" max="7" width="6.75390625" style="0" customWidth="1"/>
    <col min="8" max="8" width="7.00390625" style="0" customWidth="1"/>
    <col min="9" max="9" width="6.875" style="0" customWidth="1"/>
    <col min="10" max="10" width="6.75390625" style="0" customWidth="1"/>
    <col min="11" max="11" width="6.625" style="0" customWidth="1"/>
    <col min="12" max="13" width="6.75390625" style="0" customWidth="1"/>
    <col min="14" max="14" width="6.875" style="0" customWidth="1"/>
    <col min="15" max="15" width="7.25390625" style="0" customWidth="1"/>
    <col min="16" max="16" width="6.75390625" style="0" customWidth="1"/>
    <col min="17" max="17" width="7.00390625" style="0" customWidth="1"/>
  </cols>
  <sheetData>
    <row r="1" ht="12.75">
      <c r="M1" t="s">
        <v>164</v>
      </c>
    </row>
    <row r="2" spans="1:17" ht="12.7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 t="s">
        <v>15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Q4" s="1"/>
    </row>
    <row r="5" spans="1:17" ht="12.75">
      <c r="A5" s="1" t="s">
        <v>107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Q5" s="1"/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 t="s">
        <v>12</v>
      </c>
      <c r="Q6" s="1"/>
    </row>
    <row r="7" spans="1:17" ht="33" customHeight="1">
      <c r="A7" s="24" t="s">
        <v>5</v>
      </c>
      <c r="B7" s="24" t="s">
        <v>0</v>
      </c>
      <c r="C7" s="24" t="s">
        <v>1</v>
      </c>
      <c r="D7" s="24"/>
      <c r="E7" s="24" t="s">
        <v>3</v>
      </c>
      <c r="F7" s="24" t="s">
        <v>4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33" customHeight="1">
      <c r="A8" s="24"/>
      <c r="B8" s="24"/>
      <c r="C8" s="3" t="s">
        <v>2</v>
      </c>
      <c r="D8" s="2" t="s">
        <v>182</v>
      </c>
      <c r="E8" s="24"/>
      <c r="F8" s="3">
        <v>1</v>
      </c>
      <c r="G8" s="3">
        <v>2</v>
      </c>
      <c r="H8" s="3">
        <v>3</v>
      </c>
      <c r="I8" s="3">
        <v>4</v>
      </c>
      <c r="J8" s="3">
        <v>5</v>
      </c>
      <c r="K8" s="3">
        <v>6</v>
      </c>
      <c r="L8" s="3">
        <v>7</v>
      </c>
      <c r="M8" s="3">
        <v>8</v>
      </c>
      <c r="N8" s="3">
        <v>9</v>
      </c>
      <c r="O8" s="3">
        <v>10</v>
      </c>
      <c r="P8" s="3">
        <v>11</v>
      </c>
      <c r="Q8" s="3">
        <v>12</v>
      </c>
    </row>
    <row r="9" spans="1:17" ht="16.5" customHeight="1">
      <c r="A9" s="18">
        <v>1</v>
      </c>
      <c r="B9" s="11" t="s">
        <v>13</v>
      </c>
      <c r="C9" s="11">
        <f>C10+C12+C13</f>
        <v>3489.6</v>
      </c>
      <c r="D9" s="11">
        <f>D10+D12+D13</f>
        <v>3201.65</v>
      </c>
      <c r="E9" s="11">
        <f aca="true" t="shared" si="0" ref="E9:E15">F9+G9+H9+I9+J9+K9+L9+M9+N9+O9+P9+Q9</f>
        <v>3035.44</v>
      </c>
      <c r="F9" s="11">
        <f>F10+F12+F13</f>
        <v>147.04</v>
      </c>
      <c r="G9" s="11">
        <f aca="true" t="shared" si="1" ref="G9:Q9">G10+G12+G13</f>
        <v>291.48</v>
      </c>
      <c r="H9" s="11">
        <f t="shared" si="1"/>
        <v>320.08</v>
      </c>
      <c r="I9" s="11">
        <f t="shared" si="1"/>
        <v>325.78</v>
      </c>
      <c r="J9" s="11">
        <f t="shared" si="1"/>
        <v>178.34</v>
      </c>
      <c r="K9" s="11">
        <f t="shared" si="1"/>
        <v>138.12</v>
      </c>
      <c r="L9" s="11">
        <f t="shared" si="1"/>
        <v>405.51</v>
      </c>
      <c r="M9" s="11">
        <f t="shared" si="1"/>
        <v>298.07</v>
      </c>
      <c r="N9" s="11">
        <f t="shared" si="1"/>
        <v>487.06</v>
      </c>
      <c r="O9" s="11">
        <f t="shared" si="1"/>
        <v>185.22</v>
      </c>
      <c r="P9" s="11">
        <f t="shared" si="1"/>
        <v>133.92</v>
      </c>
      <c r="Q9" s="11">
        <f t="shared" si="1"/>
        <v>124.82</v>
      </c>
    </row>
    <row r="10" spans="1:17" ht="16.5" customHeight="1">
      <c r="A10" s="18" t="s">
        <v>14</v>
      </c>
      <c r="B10" s="11" t="s">
        <v>125</v>
      </c>
      <c r="C10" s="11">
        <v>983</v>
      </c>
      <c r="D10" s="11">
        <v>929.35</v>
      </c>
      <c r="E10" s="11">
        <f t="shared" si="0"/>
        <v>741.67</v>
      </c>
      <c r="F10" s="11">
        <v>66.65</v>
      </c>
      <c r="G10" s="11">
        <v>65.09</v>
      </c>
      <c r="H10" s="11">
        <v>65.01</v>
      </c>
      <c r="I10" s="11">
        <v>65.01</v>
      </c>
      <c r="J10" s="11">
        <v>64.42</v>
      </c>
      <c r="K10" s="11">
        <v>59.74</v>
      </c>
      <c r="L10" s="11">
        <v>59.16</v>
      </c>
      <c r="M10" s="11">
        <v>59.28</v>
      </c>
      <c r="N10" s="11">
        <v>59.81</v>
      </c>
      <c r="O10" s="11">
        <v>59.2</v>
      </c>
      <c r="P10" s="11">
        <v>59.2</v>
      </c>
      <c r="Q10" s="11">
        <v>59.1</v>
      </c>
    </row>
    <row r="11" spans="1:17" ht="25.5">
      <c r="A11" s="18"/>
      <c r="B11" s="16" t="s">
        <v>108</v>
      </c>
      <c r="C11" s="11">
        <v>16</v>
      </c>
      <c r="D11" s="11">
        <v>21.19</v>
      </c>
      <c r="E11" s="11">
        <f t="shared" si="0"/>
        <v>15.89</v>
      </c>
      <c r="F11" s="11">
        <v>1.45</v>
      </c>
      <c r="G11" s="11">
        <v>1.45</v>
      </c>
      <c r="H11" s="11">
        <v>1.44</v>
      </c>
      <c r="I11" s="11">
        <v>1.45</v>
      </c>
      <c r="J11" s="11">
        <v>1.45</v>
      </c>
      <c r="K11" s="11">
        <v>1.08</v>
      </c>
      <c r="L11" s="11">
        <v>1.08</v>
      </c>
      <c r="M11" s="11">
        <v>1.4</v>
      </c>
      <c r="N11" s="11">
        <v>1.29</v>
      </c>
      <c r="O11" s="11">
        <v>1.3</v>
      </c>
      <c r="P11" s="11">
        <v>1.3</v>
      </c>
      <c r="Q11" s="11">
        <v>1.2</v>
      </c>
    </row>
    <row r="12" spans="1:17" ht="38.25">
      <c r="A12" s="18" t="s">
        <v>33</v>
      </c>
      <c r="B12" s="16" t="s">
        <v>126</v>
      </c>
      <c r="C12" s="11">
        <v>19.9</v>
      </c>
      <c r="D12" s="11">
        <v>19.43</v>
      </c>
      <c r="E12" s="11">
        <f t="shared" si="0"/>
        <v>20.59</v>
      </c>
      <c r="F12" s="11">
        <v>2.31</v>
      </c>
      <c r="G12" s="11">
        <v>1.66</v>
      </c>
      <c r="H12" s="11">
        <v>1.66</v>
      </c>
      <c r="I12" s="11">
        <v>1.67</v>
      </c>
      <c r="J12" s="11">
        <v>1.66</v>
      </c>
      <c r="K12" s="11">
        <v>1.66</v>
      </c>
      <c r="L12" s="11">
        <v>1.67</v>
      </c>
      <c r="M12" s="11">
        <v>1.66</v>
      </c>
      <c r="N12" s="11">
        <v>1.66</v>
      </c>
      <c r="O12" s="11">
        <v>1.66</v>
      </c>
      <c r="P12" s="11">
        <v>1.66</v>
      </c>
      <c r="Q12" s="11">
        <v>1.66</v>
      </c>
    </row>
    <row r="13" spans="1:17" ht="12.75">
      <c r="A13" s="18" t="s">
        <v>57</v>
      </c>
      <c r="B13" s="16" t="s">
        <v>131</v>
      </c>
      <c r="C13" s="11">
        <f>C14+C15+C16+C17+C18+C19+C20+C22+C23+C24+C25</f>
        <v>2486.7</v>
      </c>
      <c r="D13" s="11">
        <f>D14+D15+D16+D17+D18+D19+D20+D22+D23+D24+D25</f>
        <v>2252.87</v>
      </c>
      <c r="E13" s="11">
        <f t="shared" si="0"/>
        <v>2273.18</v>
      </c>
      <c r="F13" s="11">
        <f>F14+F15+F16+F17+F18+F19+F20+F22+F23+F24+F25</f>
        <v>78.08</v>
      </c>
      <c r="G13" s="11">
        <f aca="true" t="shared" si="2" ref="G13:Q13">G14+G15+G16+G17+G18+G19+G20+G22+G23+G24+G25</f>
        <v>224.73</v>
      </c>
      <c r="H13" s="11">
        <f t="shared" si="2"/>
        <v>253.41</v>
      </c>
      <c r="I13" s="11">
        <f t="shared" si="2"/>
        <v>259.1</v>
      </c>
      <c r="J13" s="11">
        <f t="shared" si="2"/>
        <v>112.26</v>
      </c>
      <c r="K13" s="11">
        <f t="shared" si="2"/>
        <v>76.72</v>
      </c>
      <c r="L13" s="11">
        <f t="shared" si="2"/>
        <v>344.68</v>
      </c>
      <c r="M13" s="11">
        <f t="shared" si="2"/>
        <v>237.13</v>
      </c>
      <c r="N13" s="11">
        <f t="shared" si="2"/>
        <v>425.59</v>
      </c>
      <c r="O13" s="11">
        <f t="shared" si="2"/>
        <v>124.36</v>
      </c>
      <c r="P13" s="11">
        <f t="shared" si="2"/>
        <v>73.06</v>
      </c>
      <c r="Q13" s="11">
        <f t="shared" si="2"/>
        <v>64.06</v>
      </c>
    </row>
    <row r="14" spans="1:17" ht="38.25">
      <c r="A14" s="18"/>
      <c r="B14" s="16" t="s">
        <v>127</v>
      </c>
      <c r="C14" s="11">
        <v>9.6</v>
      </c>
      <c r="D14" s="11">
        <v>11.2</v>
      </c>
      <c r="E14" s="11">
        <f t="shared" si="0"/>
        <v>9.11</v>
      </c>
      <c r="F14" s="11">
        <v>0.83</v>
      </c>
      <c r="G14" s="11">
        <v>0.9</v>
      </c>
      <c r="H14" s="11">
        <v>0.62</v>
      </c>
      <c r="I14" s="11">
        <v>0.52</v>
      </c>
      <c r="J14" s="11">
        <v>0.35</v>
      </c>
      <c r="K14" s="11">
        <v>0.46</v>
      </c>
      <c r="L14" s="11">
        <v>1.15</v>
      </c>
      <c r="M14" s="11">
        <v>0.68</v>
      </c>
      <c r="N14" s="11">
        <v>0.9</v>
      </c>
      <c r="O14" s="11">
        <v>0.9</v>
      </c>
      <c r="P14" s="11">
        <v>0.9</v>
      </c>
      <c r="Q14" s="11">
        <v>0.9</v>
      </c>
    </row>
    <row r="15" spans="1:17" ht="38.25">
      <c r="A15" s="18"/>
      <c r="B15" s="16" t="s">
        <v>128</v>
      </c>
      <c r="C15" s="11">
        <v>1.2</v>
      </c>
      <c r="D15" s="11">
        <v>0.38</v>
      </c>
      <c r="E15" s="11">
        <f t="shared" si="0"/>
        <v>0.52</v>
      </c>
      <c r="F15" s="11">
        <v>0.11</v>
      </c>
      <c r="G15" s="11"/>
      <c r="H15" s="11">
        <v>0.07</v>
      </c>
      <c r="I15" s="11">
        <v>0.03</v>
      </c>
      <c r="J15" s="11"/>
      <c r="K15" s="11">
        <v>0.04</v>
      </c>
      <c r="L15" s="11">
        <v>0.03</v>
      </c>
      <c r="M15" s="11">
        <v>0.04</v>
      </c>
      <c r="N15" s="11">
        <v>0.05</v>
      </c>
      <c r="O15" s="11">
        <v>0.05</v>
      </c>
      <c r="P15" s="11">
        <v>0.05</v>
      </c>
      <c r="Q15" s="11">
        <v>0.05</v>
      </c>
    </row>
    <row r="16" spans="1:17" ht="25.5">
      <c r="A16" s="18"/>
      <c r="B16" s="16" t="s">
        <v>111</v>
      </c>
      <c r="C16" s="11">
        <v>179.4</v>
      </c>
      <c r="D16" s="11">
        <v>181.57</v>
      </c>
      <c r="E16" s="11">
        <f aca="true" t="shared" si="3" ref="E16:E44">F16+G16+H16+I16+J16+K16+L16+M16+N16+O16+P16+Q16</f>
        <v>131.35</v>
      </c>
      <c r="F16" s="11">
        <v>6.89</v>
      </c>
      <c r="G16" s="11">
        <v>14.98</v>
      </c>
      <c r="H16" s="11">
        <v>12.93</v>
      </c>
      <c r="I16" s="11">
        <v>11.37</v>
      </c>
      <c r="J16" s="11">
        <v>9</v>
      </c>
      <c r="K16" s="11">
        <v>9.98</v>
      </c>
      <c r="L16" s="11">
        <v>10.03</v>
      </c>
      <c r="M16" s="11">
        <v>11.97</v>
      </c>
      <c r="N16" s="11">
        <v>12.2</v>
      </c>
      <c r="O16" s="11">
        <v>11</v>
      </c>
      <c r="P16" s="11">
        <v>15</v>
      </c>
      <c r="Q16" s="11">
        <v>6</v>
      </c>
    </row>
    <row r="17" spans="1:17" ht="25.5">
      <c r="A17" s="18"/>
      <c r="B17" s="16" t="s">
        <v>112</v>
      </c>
      <c r="C17" s="11">
        <v>384</v>
      </c>
      <c r="D17" s="11">
        <v>426.26</v>
      </c>
      <c r="E17" s="11">
        <f t="shared" si="3"/>
        <v>407.68</v>
      </c>
      <c r="F17" s="11">
        <v>42.25</v>
      </c>
      <c r="G17" s="11">
        <v>36.13</v>
      </c>
      <c r="H17" s="11">
        <v>34.72</v>
      </c>
      <c r="I17" s="11">
        <v>33.41</v>
      </c>
      <c r="J17" s="11">
        <v>29.01</v>
      </c>
      <c r="K17" s="11">
        <v>27.07</v>
      </c>
      <c r="L17" s="11">
        <v>31.23</v>
      </c>
      <c r="M17" s="11">
        <v>33.58</v>
      </c>
      <c r="N17" s="11">
        <v>35.07</v>
      </c>
      <c r="O17" s="11">
        <v>35.07</v>
      </c>
      <c r="P17" s="11">
        <v>35.07</v>
      </c>
      <c r="Q17" s="11">
        <v>35.07</v>
      </c>
    </row>
    <row r="18" spans="1:17" ht="26.25" customHeight="1">
      <c r="A18" s="18"/>
      <c r="B18" s="16" t="s">
        <v>109</v>
      </c>
      <c r="C18" s="11">
        <v>8.4</v>
      </c>
      <c r="D18" s="11">
        <v>9.1</v>
      </c>
      <c r="E18" s="11">
        <f t="shared" si="3"/>
        <v>10.21</v>
      </c>
      <c r="F18" s="11">
        <v>0.07</v>
      </c>
      <c r="G18" s="11">
        <v>0.23</v>
      </c>
      <c r="H18" s="11">
        <v>1.54</v>
      </c>
      <c r="I18" s="11">
        <v>0.85</v>
      </c>
      <c r="J18" s="11">
        <v>0.83</v>
      </c>
      <c r="K18" s="11">
        <v>0.89</v>
      </c>
      <c r="L18" s="11">
        <v>0.85</v>
      </c>
      <c r="M18" s="11">
        <v>1</v>
      </c>
      <c r="N18" s="11">
        <v>1.45</v>
      </c>
      <c r="O18" s="11">
        <v>1.1</v>
      </c>
      <c r="P18" s="11">
        <v>0.7</v>
      </c>
      <c r="Q18" s="11">
        <v>0.7</v>
      </c>
    </row>
    <row r="19" spans="1:17" ht="25.5">
      <c r="A19" s="18"/>
      <c r="B19" s="16" t="s">
        <v>110</v>
      </c>
      <c r="C19" s="11">
        <v>150</v>
      </c>
      <c r="D19" s="11">
        <v>193.13</v>
      </c>
      <c r="E19" s="11">
        <f t="shared" si="3"/>
        <v>198.37</v>
      </c>
      <c r="F19" s="11">
        <v>17.38</v>
      </c>
      <c r="G19" s="11">
        <v>15.02</v>
      </c>
      <c r="H19" s="11">
        <v>18.28</v>
      </c>
      <c r="I19" s="11">
        <v>16.41</v>
      </c>
      <c r="J19" s="11">
        <v>18.25</v>
      </c>
      <c r="K19" s="11">
        <v>15.52</v>
      </c>
      <c r="L19" s="11">
        <v>15.45</v>
      </c>
      <c r="M19" s="11">
        <v>15.85</v>
      </c>
      <c r="N19" s="11">
        <v>16.54</v>
      </c>
      <c r="O19" s="11">
        <v>16.59</v>
      </c>
      <c r="P19" s="11">
        <v>16.54</v>
      </c>
      <c r="Q19" s="11">
        <v>16.54</v>
      </c>
    </row>
    <row r="20" spans="1:17" ht="25.5">
      <c r="A20" s="18"/>
      <c r="B20" s="16" t="s">
        <v>113</v>
      </c>
      <c r="C20" s="11">
        <v>42</v>
      </c>
      <c r="D20" s="11">
        <v>2.9</v>
      </c>
      <c r="E20" s="11">
        <f t="shared" si="3"/>
        <v>3.11</v>
      </c>
      <c r="F20" s="11">
        <v>0.52</v>
      </c>
      <c r="G20" s="11">
        <v>0.41</v>
      </c>
      <c r="H20" s="11">
        <v>0.22</v>
      </c>
      <c r="I20" s="11">
        <v>0.21</v>
      </c>
      <c r="J20" s="11">
        <v>0.23</v>
      </c>
      <c r="K20" s="11">
        <v>0.2</v>
      </c>
      <c r="L20" s="11">
        <v>0.27</v>
      </c>
      <c r="M20" s="11">
        <v>0.25</v>
      </c>
      <c r="N20" s="11">
        <v>0.2</v>
      </c>
      <c r="O20" s="11">
        <v>0.2</v>
      </c>
      <c r="P20" s="11">
        <v>0.2</v>
      </c>
      <c r="Q20" s="11">
        <v>0.2</v>
      </c>
    </row>
    <row r="21" spans="1:17" ht="12.75">
      <c r="A21" s="18"/>
      <c r="B21" s="16"/>
      <c r="C21" s="11"/>
      <c r="D21" s="11"/>
      <c r="E21" s="11"/>
      <c r="F21" s="3">
        <v>1</v>
      </c>
      <c r="G21" s="3">
        <v>2</v>
      </c>
      <c r="H21" s="3">
        <v>3</v>
      </c>
      <c r="I21" s="3">
        <v>4</v>
      </c>
      <c r="J21" s="3">
        <v>5</v>
      </c>
      <c r="K21" s="3">
        <v>6</v>
      </c>
      <c r="L21" s="3">
        <v>7</v>
      </c>
      <c r="M21" s="3">
        <v>8</v>
      </c>
      <c r="N21" s="3">
        <v>9</v>
      </c>
      <c r="O21" s="3">
        <v>10</v>
      </c>
      <c r="P21" s="3">
        <v>11</v>
      </c>
      <c r="Q21" s="3">
        <v>12</v>
      </c>
    </row>
    <row r="22" spans="1:17" ht="12.75">
      <c r="A22" s="18"/>
      <c r="B22" s="16" t="s">
        <v>114</v>
      </c>
      <c r="C22" s="11">
        <v>18</v>
      </c>
      <c r="D22" s="11">
        <v>10.35</v>
      </c>
      <c r="E22" s="11">
        <f t="shared" si="3"/>
        <v>34.95</v>
      </c>
      <c r="F22" s="11"/>
      <c r="G22" s="11">
        <v>2.79</v>
      </c>
      <c r="H22" s="11">
        <v>5.81</v>
      </c>
      <c r="I22" s="11">
        <v>5.49</v>
      </c>
      <c r="J22" s="11">
        <v>3.2</v>
      </c>
      <c r="K22" s="11">
        <v>3.73</v>
      </c>
      <c r="L22" s="11">
        <v>7.93</v>
      </c>
      <c r="M22" s="11"/>
      <c r="N22" s="11">
        <v>1.5</v>
      </c>
      <c r="O22" s="11">
        <v>1.5</v>
      </c>
      <c r="P22" s="11">
        <v>1.5</v>
      </c>
      <c r="Q22" s="11">
        <v>1.5</v>
      </c>
    </row>
    <row r="23" spans="1:17" ht="25.5">
      <c r="A23" s="18"/>
      <c r="B23" s="16" t="s">
        <v>115</v>
      </c>
      <c r="C23" s="11">
        <v>1.2</v>
      </c>
      <c r="D23" s="11">
        <v>2.29</v>
      </c>
      <c r="E23" s="11">
        <f t="shared" si="3"/>
        <v>8.13</v>
      </c>
      <c r="F23" s="11"/>
      <c r="G23" s="11">
        <v>0.55</v>
      </c>
      <c r="H23" s="11">
        <v>0.11</v>
      </c>
      <c r="I23" s="11">
        <v>1.6</v>
      </c>
      <c r="J23" s="11">
        <v>1</v>
      </c>
      <c r="K23" s="11">
        <v>0.1</v>
      </c>
      <c r="L23" s="11">
        <v>2.9</v>
      </c>
      <c r="M23" s="11">
        <v>1.47</v>
      </c>
      <c r="N23" s="11">
        <v>0.1</v>
      </c>
      <c r="O23" s="11">
        <v>0.1</v>
      </c>
      <c r="P23" s="11">
        <v>0.1</v>
      </c>
      <c r="Q23" s="11">
        <v>0.1</v>
      </c>
    </row>
    <row r="24" spans="1:17" ht="44.25" customHeight="1">
      <c r="A24" s="18"/>
      <c r="B24" s="16" t="s">
        <v>213</v>
      </c>
      <c r="C24" s="11">
        <v>1551.3</v>
      </c>
      <c r="D24" s="11">
        <v>1218.57</v>
      </c>
      <c r="E24" s="11">
        <f t="shared" si="3"/>
        <v>1394.04</v>
      </c>
      <c r="F24" s="11"/>
      <c r="G24" s="11">
        <v>150.38</v>
      </c>
      <c r="H24" s="11">
        <v>173.86</v>
      </c>
      <c r="I24" s="11">
        <v>181.35</v>
      </c>
      <c r="J24" s="11">
        <v>43.4</v>
      </c>
      <c r="K24" s="11">
        <v>12.38</v>
      </c>
      <c r="L24" s="11">
        <v>261.27</v>
      </c>
      <c r="M24" s="11">
        <v>161.97</v>
      </c>
      <c r="N24" s="11">
        <v>354.58</v>
      </c>
      <c r="O24" s="11">
        <v>54.85</v>
      </c>
      <c r="P24" s="11"/>
      <c r="Q24" s="11"/>
    </row>
    <row r="25" spans="1:17" ht="76.5">
      <c r="A25" s="18"/>
      <c r="B25" s="16" t="s">
        <v>116</v>
      </c>
      <c r="C25" s="11">
        <v>141.6</v>
      </c>
      <c r="D25" s="11">
        <v>197.12</v>
      </c>
      <c r="E25" s="11">
        <f t="shared" si="3"/>
        <v>75.71</v>
      </c>
      <c r="F25" s="11">
        <v>10.03</v>
      </c>
      <c r="G25" s="11">
        <v>3.34</v>
      </c>
      <c r="H25" s="11">
        <v>5.25</v>
      </c>
      <c r="I25" s="11">
        <v>7.86</v>
      </c>
      <c r="J25" s="11">
        <v>6.99</v>
      </c>
      <c r="K25" s="11">
        <v>6.35</v>
      </c>
      <c r="L25" s="11">
        <v>13.57</v>
      </c>
      <c r="M25" s="11">
        <v>10.32</v>
      </c>
      <c r="N25" s="11">
        <v>3</v>
      </c>
      <c r="O25" s="11">
        <v>3</v>
      </c>
      <c r="P25" s="11">
        <v>3</v>
      </c>
      <c r="Q25" s="11">
        <v>3</v>
      </c>
    </row>
    <row r="26" spans="1:17" ht="12.75">
      <c r="A26" s="18">
        <v>2</v>
      </c>
      <c r="B26" s="16" t="s">
        <v>117</v>
      </c>
      <c r="C26" s="11">
        <f>C30+C37+C45+C52+C56+C58+C63+C67+C70+C73+C76</f>
        <v>3496.66</v>
      </c>
      <c r="D26" s="11">
        <f>D30+D37+D45+D52+D56+D58+D63+D67+D70+D73+D76</f>
        <v>3381.24</v>
      </c>
      <c r="E26" s="11">
        <f t="shared" si="3"/>
        <v>2970.93</v>
      </c>
      <c r="F26" s="11">
        <f aca="true" t="shared" si="4" ref="F26:Q26">F30+F37+F45+F52+F56+F58+F63+F67+F70+F73+F76</f>
        <v>97.71</v>
      </c>
      <c r="G26" s="11">
        <f t="shared" si="4"/>
        <v>310.98</v>
      </c>
      <c r="H26" s="11">
        <f t="shared" si="4"/>
        <v>475.6</v>
      </c>
      <c r="I26" s="11">
        <f t="shared" si="4"/>
        <v>388.78</v>
      </c>
      <c r="J26" s="11">
        <f t="shared" si="4"/>
        <v>130.46</v>
      </c>
      <c r="K26" s="11">
        <f t="shared" si="4"/>
        <v>114.92</v>
      </c>
      <c r="L26" s="11">
        <f t="shared" si="4"/>
        <v>412.94</v>
      </c>
      <c r="M26" s="11">
        <f t="shared" si="4"/>
        <v>195.64</v>
      </c>
      <c r="N26" s="11">
        <f t="shared" si="4"/>
        <v>496.34</v>
      </c>
      <c r="O26" s="11">
        <f t="shared" si="4"/>
        <v>130.4</v>
      </c>
      <c r="P26" s="11">
        <f t="shared" si="4"/>
        <v>133.79</v>
      </c>
      <c r="Q26" s="11">
        <f t="shared" si="4"/>
        <v>83.37</v>
      </c>
    </row>
    <row r="27" spans="1:17" ht="25.5">
      <c r="A27" s="18"/>
      <c r="B27" s="16" t="s">
        <v>180</v>
      </c>
      <c r="C27" s="11">
        <f aca="true" t="shared" si="5" ref="C27:Q27">C34+C36+C42+C44+C49+C51+C53+C55+C59+C62+C69+C71+C86+C90+C91+C92+C95</f>
        <v>908.44</v>
      </c>
      <c r="D27" s="11">
        <f t="shared" si="5"/>
        <v>827.83</v>
      </c>
      <c r="E27" s="11">
        <f t="shared" si="5"/>
        <v>741.67</v>
      </c>
      <c r="F27" s="11">
        <f t="shared" si="5"/>
        <v>16.76</v>
      </c>
      <c r="G27" s="11">
        <f t="shared" si="5"/>
        <v>93.16</v>
      </c>
      <c r="H27" s="11">
        <f t="shared" si="5"/>
        <v>186.99</v>
      </c>
      <c r="I27" s="11">
        <f t="shared" si="5"/>
        <v>67.77</v>
      </c>
      <c r="J27" s="11">
        <f t="shared" si="5"/>
        <v>69.46</v>
      </c>
      <c r="K27" s="11">
        <f t="shared" si="5"/>
        <v>45.75</v>
      </c>
      <c r="L27" s="11">
        <f t="shared" si="5"/>
        <v>5.29</v>
      </c>
      <c r="M27" s="11">
        <f t="shared" si="5"/>
        <v>61.21</v>
      </c>
      <c r="N27" s="11">
        <f t="shared" si="5"/>
        <v>97.39</v>
      </c>
      <c r="O27" s="11">
        <f t="shared" si="5"/>
        <v>18.31</v>
      </c>
      <c r="P27" s="11">
        <f t="shared" si="5"/>
        <v>64.3</v>
      </c>
      <c r="Q27" s="11">
        <f t="shared" si="5"/>
        <v>15.28</v>
      </c>
    </row>
    <row r="28" spans="1:17" ht="38.25">
      <c r="A28" s="18"/>
      <c r="B28" s="16" t="s">
        <v>120</v>
      </c>
      <c r="C28" s="11">
        <f>C33+C41+C48+C89</f>
        <v>12.7</v>
      </c>
      <c r="D28" s="11">
        <f>D33+D41+D48+D89</f>
        <v>13.12</v>
      </c>
      <c r="E28" s="11">
        <f t="shared" si="3"/>
        <v>19.96</v>
      </c>
      <c r="F28" s="11">
        <f aca="true" t="shared" si="6" ref="F28:Q28">F33+F41+F48+F89</f>
        <v>1</v>
      </c>
      <c r="G28" s="11">
        <f t="shared" si="6"/>
        <v>4</v>
      </c>
      <c r="H28" s="11">
        <f t="shared" si="6"/>
        <v>1.16</v>
      </c>
      <c r="I28" s="11">
        <f t="shared" si="6"/>
        <v>1.32</v>
      </c>
      <c r="J28" s="11">
        <f t="shared" si="6"/>
        <v>1.17</v>
      </c>
      <c r="K28" s="11">
        <f t="shared" si="6"/>
        <v>1.15</v>
      </c>
      <c r="L28" s="11">
        <f t="shared" si="6"/>
        <v>1.15</v>
      </c>
      <c r="M28" s="11">
        <f t="shared" si="6"/>
        <v>1.25</v>
      </c>
      <c r="N28" s="11">
        <f t="shared" si="6"/>
        <v>1.92</v>
      </c>
      <c r="O28" s="11">
        <f t="shared" si="6"/>
        <v>1.95</v>
      </c>
      <c r="P28" s="11">
        <f t="shared" si="6"/>
        <v>1.95</v>
      </c>
      <c r="Q28" s="11">
        <f t="shared" si="6"/>
        <v>1.94</v>
      </c>
    </row>
    <row r="29" spans="1:17" ht="12.75">
      <c r="A29" s="18"/>
      <c r="B29" s="16" t="s">
        <v>157</v>
      </c>
      <c r="C29" s="11">
        <f aca="true" t="shared" si="7" ref="C29:Q29">C31+C32+C35+C38+C39+C43+C46+C47+C50+C54+C57+C60+C61+C64+C65+C68+C72+C74+C75+C77+C78+C79+C80+C81+C82+C83+C85+C87+C88+C93+C94</f>
        <v>2575.52</v>
      </c>
      <c r="D29" s="11">
        <f t="shared" si="7"/>
        <v>2540.29</v>
      </c>
      <c r="E29" s="11">
        <f t="shared" si="7"/>
        <v>2209.3</v>
      </c>
      <c r="F29" s="11">
        <f t="shared" si="7"/>
        <v>79.95</v>
      </c>
      <c r="G29" s="11">
        <f t="shared" si="7"/>
        <v>213.82</v>
      </c>
      <c r="H29" s="11">
        <f t="shared" si="7"/>
        <v>287.45</v>
      </c>
      <c r="I29" s="11">
        <f t="shared" si="7"/>
        <v>319.69</v>
      </c>
      <c r="J29" s="11">
        <f t="shared" si="7"/>
        <v>59.83</v>
      </c>
      <c r="K29" s="11">
        <f t="shared" si="7"/>
        <v>68.02</v>
      </c>
      <c r="L29" s="11">
        <f t="shared" si="7"/>
        <v>406.5</v>
      </c>
      <c r="M29" s="11">
        <f t="shared" si="7"/>
        <v>133.18</v>
      </c>
      <c r="N29" s="11">
        <f t="shared" si="7"/>
        <v>397.03</v>
      </c>
      <c r="O29" s="11">
        <f t="shared" si="7"/>
        <v>110.14</v>
      </c>
      <c r="P29" s="11">
        <f t="shared" si="7"/>
        <v>67.54</v>
      </c>
      <c r="Q29" s="11">
        <f t="shared" si="7"/>
        <v>66.15</v>
      </c>
    </row>
    <row r="30" spans="1:17" ht="17.25" customHeight="1">
      <c r="A30" s="18" t="s">
        <v>20</v>
      </c>
      <c r="B30" s="16" t="s">
        <v>37</v>
      </c>
      <c r="C30" s="11">
        <f>C31+C32+C33+C34+C35+C36</f>
        <v>243.86</v>
      </c>
      <c r="D30" s="11">
        <f aca="true" t="shared" si="8" ref="D30:Q30">D31+D32+D33+D34+D35+D36</f>
        <v>248.63</v>
      </c>
      <c r="E30" s="11">
        <f t="shared" si="8"/>
        <v>146.66</v>
      </c>
      <c r="F30" s="11">
        <f t="shared" si="8"/>
        <v>19.68</v>
      </c>
      <c r="G30" s="11">
        <f t="shared" si="8"/>
        <v>11.7</v>
      </c>
      <c r="H30" s="11">
        <f t="shared" si="8"/>
        <v>9.53</v>
      </c>
      <c r="I30" s="11">
        <f t="shared" si="8"/>
        <v>11.51</v>
      </c>
      <c r="J30" s="11">
        <f t="shared" si="8"/>
        <v>10.19</v>
      </c>
      <c r="K30" s="11">
        <f t="shared" si="8"/>
        <v>20.77</v>
      </c>
      <c r="L30" s="11">
        <f t="shared" si="8"/>
        <v>9.97</v>
      </c>
      <c r="M30" s="11">
        <f t="shared" si="8"/>
        <v>8.27</v>
      </c>
      <c r="N30" s="11">
        <f t="shared" si="8"/>
        <v>11.08</v>
      </c>
      <c r="O30" s="11">
        <f t="shared" si="8"/>
        <v>11.1</v>
      </c>
      <c r="P30" s="11">
        <f t="shared" si="8"/>
        <v>11.09</v>
      </c>
      <c r="Q30" s="11">
        <f t="shared" si="8"/>
        <v>11.77</v>
      </c>
    </row>
    <row r="31" spans="1:17" ht="16.5" customHeight="1">
      <c r="A31" s="18"/>
      <c r="B31" s="16" t="s">
        <v>118</v>
      </c>
      <c r="C31" s="11">
        <v>95.8</v>
      </c>
      <c r="D31" s="11">
        <v>102.25</v>
      </c>
      <c r="E31" s="11">
        <f t="shared" si="3"/>
        <v>39.79</v>
      </c>
      <c r="F31" s="11">
        <v>9.58</v>
      </c>
      <c r="G31" s="11">
        <v>4.33</v>
      </c>
      <c r="H31" s="11">
        <v>2.32</v>
      </c>
      <c r="I31" s="11">
        <v>2.37</v>
      </c>
      <c r="J31" s="11">
        <v>2.36</v>
      </c>
      <c r="K31" s="11">
        <v>2.1</v>
      </c>
      <c r="L31" s="11">
        <v>2.55</v>
      </c>
      <c r="M31" s="11">
        <v>2.23</v>
      </c>
      <c r="N31" s="11">
        <v>2.93</v>
      </c>
      <c r="O31" s="11">
        <v>2.93</v>
      </c>
      <c r="P31" s="11">
        <v>2.92</v>
      </c>
      <c r="Q31" s="11">
        <v>3.17</v>
      </c>
    </row>
    <row r="32" spans="1:17" ht="15.75" customHeight="1">
      <c r="A32" s="18"/>
      <c r="B32" s="16" t="s">
        <v>119</v>
      </c>
      <c r="C32" s="11">
        <v>4.8</v>
      </c>
      <c r="D32" s="11">
        <v>3.09</v>
      </c>
      <c r="E32" s="11">
        <f t="shared" si="3"/>
        <v>2</v>
      </c>
      <c r="F32" s="11">
        <v>0.26</v>
      </c>
      <c r="G32" s="11"/>
      <c r="H32" s="11"/>
      <c r="I32" s="11"/>
      <c r="J32" s="11"/>
      <c r="K32" s="11">
        <v>0.02</v>
      </c>
      <c r="L32" s="11"/>
      <c r="M32" s="11"/>
      <c r="N32" s="11">
        <v>0.43</v>
      </c>
      <c r="O32" s="11">
        <v>0.43</v>
      </c>
      <c r="P32" s="11">
        <v>0.43</v>
      </c>
      <c r="Q32" s="11">
        <v>0.43</v>
      </c>
    </row>
    <row r="33" spans="1:17" ht="38.25">
      <c r="A33" s="18"/>
      <c r="B33" s="16" t="s">
        <v>120</v>
      </c>
      <c r="C33" s="11">
        <v>7</v>
      </c>
      <c r="D33" s="11">
        <v>6.8</v>
      </c>
      <c r="E33" s="11">
        <f t="shared" si="3"/>
        <v>9.58</v>
      </c>
      <c r="F33" s="11">
        <v>0.73</v>
      </c>
      <c r="G33" s="11">
        <v>0.73</v>
      </c>
      <c r="H33" s="11">
        <v>0.79</v>
      </c>
      <c r="I33" s="11">
        <v>0.81</v>
      </c>
      <c r="J33" s="11">
        <v>0.82</v>
      </c>
      <c r="K33" s="11">
        <v>0.82</v>
      </c>
      <c r="L33" s="11">
        <v>0.8</v>
      </c>
      <c r="M33" s="11">
        <v>0.82</v>
      </c>
      <c r="N33" s="11">
        <v>0.8</v>
      </c>
      <c r="O33" s="11">
        <v>0.82</v>
      </c>
      <c r="P33" s="11">
        <v>0.82</v>
      </c>
      <c r="Q33" s="11">
        <v>0.82</v>
      </c>
    </row>
    <row r="34" spans="1:17" ht="25.5">
      <c r="A34" s="18"/>
      <c r="B34" s="16" t="s">
        <v>160</v>
      </c>
      <c r="C34" s="11">
        <v>81.4</v>
      </c>
      <c r="D34" s="11">
        <v>87.11</v>
      </c>
      <c r="E34" s="11">
        <f t="shared" si="3"/>
        <v>83.88</v>
      </c>
      <c r="F34" s="11">
        <v>9.11</v>
      </c>
      <c r="G34" s="11">
        <v>6.64</v>
      </c>
      <c r="H34" s="11">
        <v>6.42</v>
      </c>
      <c r="I34" s="11">
        <v>8.33</v>
      </c>
      <c r="J34" s="11">
        <v>7.01</v>
      </c>
      <c r="K34" s="11">
        <v>6.66</v>
      </c>
      <c r="L34" s="11">
        <v>6.62</v>
      </c>
      <c r="M34" s="11">
        <v>5.22</v>
      </c>
      <c r="N34" s="11">
        <v>6.86</v>
      </c>
      <c r="O34" s="11">
        <v>6.86</v>
      </c>
      <c r="P34" s="11">
        <v>6.86</v>
      </c>
      <c r="Q34" s="11">
        <v>7.29</v>
      </c>
    </row>
    <row r="35" spans="1:17" ht="15" customHeight="1">
      <c r="A35" s="18"/>
      <c r="B35" s="16" t="s">
        <v>191</v>
      </c>
      <c r="C35" s="11">
        <v>54.86</v>
      </c>
      <c r="D35" s="11">
        <v>49.38</v>
      </c>
      <c r="E35" s="11">
        <f t="shared" si="3"/>
        <v>0.24</v>
      </c>
      <c r="F35" s="11"/>
      <c r="G35" s="11"/>
      <c r="H35" s="11"/>
      <c r="I35" s="11"/>
      <c r="J35" s="11"/>
      <c r="K35" s="11"/>
      <c r="L35" s="11"/>
      <c r="M35" s="11"/>
      <c r="N35" s="11">
        <v>0.06</v>
      </c>
      <c r="O35" s="11">
        <v>0.06</v>
      </c>
      <c r="P35" s="11">
        <v>0.06</v>
      </c>
      <c r="Q35" s="11">
        <v>0.06</v>
      </c>
    </row>
    <row r="36" spans="1:17" ht="18" customHeight="1">
      <c r="A36" s="18"/>
      <c r="B36" s="16" t="s">
        <v>214</v>
      </c>
      <c r="C36" s="11"/>
      <c r="D36" s="11"/>
      <c r="E36" s="11">
        <f t="shared" si="3"/>
        <v>11.17</v>
      </c>
      <c r="F36" s="11"/>
      <c r="G36" s="11"/>
      <c r="H36" s="11"/>
      <c r="I36" s="11"/>
      <c r="J36" s="11"/>
      <c r="K36" s="11">
        <v>11.17</v>
      </c>
      <c r="L36" s="11"/>
      <c r="M36" s="11"/>
      <c r="N36" s="11"/>
      <c r="O36" s="11"/>
      <c r="P36" s="11"/>
      <c r="Q36" s="11"/>
    </row>
    <row r="37" spans="1:17" ht="18.75" customHeight="1">
      <c r="A37" s="18" t="s">
        <v>21</v>
      </c>
      <c r="B37" s="16" t="s">
        <v>121</v>
      </c>
      <c r="C37" s="11">
        <f aca="true" t="shared" si="9" ref="C37:Q37">C38+C39+C41+C42+C43+C44</f>
        <v>89.68</v>
      </c>
      <c r="D37" s="11">
        <f t="shared" si="9"/>
        <v>81.49</v>
      </c>
      <c r="E37" s="11">
        <f t="shared" si="9"/>
        <v>50.78</v>
      </c>
      <c r="F37" s="11">
        <f t="shared" si="9"/>
        <v>7</v>
      </c>
      <c r="G37" s="11">
        <f t="shared" si="9"/>
        <v>4.11</v>
      </c>
      <c r="H37" s="11">
        <f t="shared" si="9"/>
        <v>3.1</v>
      </c>
      <c r="I37" s="11">
        <f t="shared" si="9"/>
        <v>3.79</v>
      </c>
      <c r="J37" s="11">
        <f t="shared" si="9"/>
        <v>3.28</v>
      </c>
      <c r="K37" s="11">
        <f t="shared" si="9"/>
        <v>7.21</v>
      </c>
      <c r="L37" s="11">
        <f t="shared" si="9"/>
        <v>3.18</v>
      </c>
      <c r="M37" s="11">
        <f t="shared" si="9"/>
        <v>2.53</v>
      </c>
      <c r="N37" s="11">
        <f t="shared" si="9"/>
        <v>4.07</v>
      </c>
      <c r="O37" s="11">
        <f t="shared" si="9"/>
        <v>4.09</v>
      </c>
      <c r="P37" s="11">
        <f t="shared" si="9"/>
        <v>4.09</v>
      </c>
      <c r="Q37" s="11">
        <f t="shared" si="9"/>
        <v>4.33</v>
      </c>
    </row>
    <row r="38" spans="1:17" ht="12.75">
      <c r="A38" s="18"/>
      <c r="B38" s="16" t="s">
        <v>118</v>
      </c>
      <c r="C38" s="11">
        <v>35.23</v>
      </c>
      <c r="D38" s="11">
        <v>36.62</v>
      </c>
      <c r="E38" s="11">
        <f t="shared" si="3"/>
        <v>14.46</v>
      </c>
      <c r="F38" s="11">
        <v>3.28</v>
      </c>
      <c r="G38" s="11">
        <v>1.63</v>
      </c>
      <c r="H38" s="11">
        <v>0.9</v>
      </c>
      <c r="I38" s="11">
        <v>0.85</v>
      </c>
      <c r="J38" s="11">
        <v>0.85</v>
      </c>
      <c r="K38" s="11">
        <v>0.85</v>
      </c>
      <c r="L38" s="11">
        <v>0.91</v>
      </c>
      <c r="M38" s="11">
        <v>0.8</v>
      </c>
      <c r="N38" s="11">
        <v>1.08</v>
      </c>
      <c r="O38" s="11">
        <v>1.08</v>
      </c>
      <c r="P38" s="11">
        <v>1.07</v>
      </c>
      <c r="Q38" s="11">
        <v>1.16</v>
      </c>
    </row>
    <row r="39" spans="1:17" ht="18.75" customHeight="1">
      <c r="A39" s="18"/>
      <c r="B39" s="16" t="s">
        <v>119</v>
      </c>
      <c r="C39" s="11">
        <v>1.8</v>
      </c>
      <c r="D39" s="11">
        <v>1.14</v>
      </c>
      <c r="E39" s="11">
        <f t="shared" si="3"/>
        <v>0.74</v>
      </c>
      <c r="F39" s="11">
        <v>0.1</v>
      </c>
      <c r="G39" s="11"/>
      <c r="H39" s="11"/>
      <c r="I39" s="11"/>
      <c r="J39" s="11"/>
      <c r="K39" s="11"/>
      <c r="L39" s="11"/>
      <c r="M39" s="11"/>
      <c r="N39" s="11">
        <v>0.16</v>
      </c>
      <c r="O39" s="11">
        <v>0.16</v>
      </c>
      <c r="P39" s="11">
        <v>0.16</v>
      </c>
      <c r="Q39" s="11">
        <v>0.16</v>
      </c>
    </row>
    <row r="40" spans="1:17" ht="12.75">
      <c r="A40" s="18"/>
      <c r="B40" s="16"/>
      <c r="C40" s="11"/>
      <c r="D40" s="11"/>
      <c r="E40" s="11"/>
      <c r="F40" s="3">
        <v>1</v>
      </c>
      <c r="G40" s="3">
        <v>2</v>
      </c>
      <c r="H40" s="3">
        <v>3</v>
      </c>
      <c r="I40" s="3">
        <v>4</v>
      </c>
      <c r="J40" s="3">
        <v>5</v>
      </c>
      <c r="K40" s="3">
        <v>6</v>
      </c>
      <c r="L40" s="3">
        <v>7</v>
      </c>
      <c r="M40" s="3">
        <v>8</v>
      </c>
      <c r="N40" s="3">
        <v>9</v>
      </c>
      <c r="O40" s="3">
        <v>10</v>
      </c>
      <c r="P40" s="3">
        <v>11</v>
      </c>
      <c r="Q40" s="3">
        <v>12</v>
      </c>
    </row>
    <row r="41" spans="1:17" ht="35.25" customHeight="1">
      <c r="A41" s="14"/>
      <c r="B41" s="16" t="s">
        <v>120</v>
      </c>
      <c r="C41" s="11">
        <v>2.6</v>
      </c>
      <c r="D41" s="11">
        <v>2.5</v>
      </c>
      <c r="E41" s="11">
        <f t="shared" si="3"/>
        <v>3.52</v>
      </c>
      <c r="F41" s="11">
        <v>0.27</v>
      </c>
      <c r="G41" s="11">
        <v>0.27</v>
      </c>
      <c r="H41" s="11">
        <v>0.29</v>
      </c>
      <c r="I41" s="11">
        <v>0.3</v>
      </c>
      <c r="J41" s="11">
        <v>0.3</v>
      </c>
      <c r="K41" s="11">
        <v>0.3</v>
      </c>
      <c r="L41" s="11">
        <v>0.3</v>
      </c>
      <c r="M41" s="11">
        <v>0.3</v>
      </c>
      <c r="N41" s="11">
        <v>0.29</v>
      </c>
      <c r="O41" s="11">
        <v>0.3</v>
      </c>
      <c r="P41" s="11">
        <v>0.3</v>
      </c>
      <c r="Q41" s="11">
        <v>0.3</v>
      </c>
    </row>
    <row r="42" spans="1:17" ht="25.5">
      <c r="A42" s="14"/>
      <c r="B42" s="16" t="s">
        <v>160</v>
      </c>
      <c r="C42" s="11">
        <v>29.94</v>
      </c>
      <c r="D42" s="11">
        <v>16</v>
      </c>
      <c r="E42" s="11">
        <f t="shared" si="3"/>
        <v>27.85</v>
      </c>
      <c r="F42" s="11">
        <v>3.35</v>
      </c>
      <c r="G42" s="11">
        <v>2.21</v>
      </c>
      <c r="H42" s="11">
        <v>1.91</v>
      </c>
      <c r="I42" s="11">
        <v>2.64</v>
      </c>
      <c r="J42" s="11">
        <v>2.13</v>
      </c>
      <c r="K42" s="11">
        <v>1.95</v>
      </c>
      <c r="L42" s="11">
        <v>1.97</v>
      </c>
      <c r="M42" s="11">
        <v>1.43</v>
      </c>
      <c r="N42" s="11">
        <v>2.52</v>
      </c>
      <c r="O42" s="11">
        <v>2.53</v>
      </c>
      <c r="P42" s="11">
        <v>2.53</v>
      </c>
      <c r="Q42" s="11">
        <v>2.68</v>
      </c>
    </row>
    <row r="43" spans="1:17" ht="12.75">
      <c r="A43" s="14"/>
      <c r="B43" s="16" t="s">
        <v>191</v>
      </c>
      <c r="C43" s="11">
        <v>20.11</v>
      </c>
      <c r="D43" s="11">
        <v>25.23</v>
      </c>
      <c r="E43" s="11">
        <f t="shared" si="3"/>
        <v>0.1</v>
      </c>
      <c r="F43" s="11"/>
      <c r="G43" s="11"/>
      <c r="H43" s="11"/>
      <c r="I43" s="11"/>
      <c r="J43" s="11"/>
      <c r="K43" s="11"/>
      <c r="L43" s="11"/>
      <c r="M43" s="11"/>
      <c r="N43" s="11">
        <v>0.02</v>
      </c>
      <c r="O43" s="11">
        <v>0.02</v>
      </c>
      <c r="P43" s="11">
        <v>0.03</v>
      </c>
      <c r="Q43" s="11">
        <v>0.03</v>
      </c>
    </row>
    <row r="44" spans="1:17" ht="15" customHeight="1">
      <c r="A44" s="14"/>
      <c r="B44" s="16" t="s">
        <v>214</v>
      </c>
      <c r="C44" s="11"/>
      <c r="D44" s="11"/>
      <c r="E44" s="11">
        <f t="shared" si="3"/>
        <v>4.11</v>
      </c>
      <c r="F44" s="11"/>
      <c r="G44" s="11"/>
      <c r="H44" s="11"/>
      <c r="I44" s="11"/>
      <c r="J44" s="11"/>
      <c r="K44" s="11">
        <v>4.11</v>
      </c>
      <c r="L44" s="11"/>
      <c r="M44" s="11"/>
      <c r="N44" s="11"/>
      <c r="O44" s="11"/>
      <c r="P44" s="11"/>
      <c r="Q44" s="11"/>
    </row>
    <row r="45" spans="1:17" ht="12.75">
      <c r="A45" s="18" t="s">
        <v>22</v>
      </c>
      <c r="B45" s="16" t="s">
        <v>39</v>
      </c>
      <c r="C45" s="11">
        <f>C46+C47+C48++C49+C50+C51</f>
        <v>9.06</v>
      </c>
      <c r="D45" s="11">
        <f aca="true" t="shared" si="10" ref="D45:Q45">D46+D47+D48++D49+D50+D51</f>
        <v>38.44</v>
      </c>
      <c r="E45" s="11">
        <f t="shared" si="10"/>
        <v>45.7</v>
      </c>
      <c r="F45" s="11">
        <f t="shared" si="10"/>
        <v>0.44</v>
      </c>
      <c r="G45" s="11">
        <f t="shared" si="10"/>
        <v>3.22</v>
      </c>
      <c r="H45" s="11">
        <f t="shared" si="10"/>
        <v>7.07</v>
      </c>
      <c r="I45" s="11">
        <f t="shared" si="10"/>
        <v>19.08</v>
      </c>
      <c r="J45" s="11">
        <f t="shared" si="10"/>
        <v>9.87</v>
      </c>
      <c r="K45" s="11">
        <f t="shared" si="10"/>
        <v>0.96</v>
      </c>
      <c r="L45" s="11">
        <f t="shared" si="10"/>
        <v>1.09</v>
      </c>
      <c r="M45" s="11">
        <f t="shared" si="10"/>
        <v>1.53</v>
      </c>
      <c r="N45" s="11">
        <f t="shared" si="10"/>
        <v>0.61</v>
      </c>
      <c r="O45" s="11">
        <f t="shared" si="10"/>
        <v>0.61</v>
      </c>
      <c r="P45" s="11">
        <f t="shared" si="10"/>
        <v>0.61</v>
      </c>
      <c r="Q45" s="11">
        <f t="shared" si="10"/>
        <v>0.61</v>
      </c>
    </row>
    <row r="46" spans="1:17" ht="12.75">
      <c r="A46" s="20"/>
      <c r="B46" s="16" t="s">
        <v>118</v>
      </c>
      <c r="C46" s="11">
        <v>2.5</v>
      </c>
      <c r="D46" s="11">
        <v>3.37</v>
      </c>
      <c r="E46" s="11">
        <f>F46+G46+H46+I46+J46+K46+L46+M46+N46+O46+P46+Q46</f>
        <v>4.67</v>
      </c>
      <c r="F46" s="11">
        <v>0.23</v>
      </c>
      <c r="G46" s="11">
        <v>0.17</v>
      </c>
      <c r="H46" s="11">
        <v>1.9</v>
      </c>
      <c r="I46" s="11"/>
      <c r="J46" s="11"/>
      <c r="K46" s="11">
        <v>0.64</v>
      </c>
      <c r="L46" s="11">
        <v>1.03</v>
      </c>
      <c r="M46" s="11">
        <v>0.26</v>
      </c>
      <c r="N46" s="11">
        <v>0.11</v>
      </c>
      <c r="O46" s="11">
        <v>0.11</v>
      </c>
      <c r="P46" s="11">
        <v>0.11</v>
      </c>
      <c r="Q46" s="11">
        <v>0.11</v>
      </c>
    </row>
    <row r="47" spans="1:17" ht="12.75">
      <c r="A47" s="20"/>
      <c r="B47" s="16" t="s">
        <v>119</v>
      </c>
      <c r="C47" s="11">
        <v>1.5</v>
      </c>
      <c r="D47" s="11"/>
      <c r="E47" s="11">
        <f aca="true" t="shared" si="11" ref="E47:E71">F47+G47+H47+I47+J47+K47+L47+M47+N47+O47+P47+Q47</f>
        <v>0.56</v>
      </c>
      <c r="F47" s="11"/>
      <c r="G47" s="11"/>
      <c r="H47" s="11"/>
      <c r="I47" s="11"/>
      <c r="J47" s="11"/>
      <c r="K47" s="11"/>
      <c r="L47" s="11"/>
      <c r="M47" s="11"/>
      <c r="N47" s="11">
        <v>0.14</v>
      </c>
      <c r="O47" s="11">
        <v>0.14</v>
      </c>
      <c r="P47" s="11">
        <v>0.14</v>
      </c>
      <c r="Q47" s="11">
        <v>0.14</v>
      </c>
    </row>
    <row r="48" spans="1:17" ht="38.25">
      <c r="A48" s="20"/>
      <c r="B48" s="16" t="s">
        <v>120</v>
      </c>
      <c r="C48" s="11">
        <v>2.8</v>
      </c>
      <c r="D48" s="11">
        <v>3.46</v>
      </c>
      <c r="E48" s="11">
        <f t="shared" si="11"/>
        <v>4.26</v>
      </c>
      <c r="F48" s="11"/>
      <c r="G48" s="11">
        <v>2.95</v>
      </c>
      <c r="H48" s="11"/>
      <c r="I48" s="11">
        <v>0.19</v>
      </c>
      <c r="J48" s="11"/>
      <c r="K48" s="11"/>
      <c r="L48" s="11">
        <v>0.01</v>
      </c>
      <c r="M48" s="11">
        <v>0.11</v>
      </c>
      <c r="N48" s="11">
        <v>0.25</v>
      </c>
      <c r="O48" s="11">
        <v>0.25</v>
      </c>
      <c r="P48" s="11">
        <v>0.25</v>
      </c>
      <c r="Q48" s="11">
        <v>0.25</v>
      </c>
    </row>
    <row r="49" spans="1:17" ht="25.5">
      <c r="A49" s="20"/>
      <c r="B49" s="16" t="s">
        <v>160</v>
      </c>
      <c r="C49" s="11"/>
      <c r="D49" s="11"/>
      <c r="E49" s="11">
        <f t="shared" si="11"/>
        <v>0.05</v>
      </c>
      <c r="F49" s="11"/>
      <c r="G49" s="11"/>
      <c r="H49" s="11"/>
      <c r="I49" s="11"/>
      <c r="J49" s="11"/>
      <c r="K49" s="11"/>
      <c r="L49" s="11">
        <v>0.05</v>
      </c>
      <c r="M49" s="11"/>
      <c r="N49" s="11"/>
      <c r="O49" s="11"/>
      <c r="P49" s="11"/>
      <c r="Q49" s="11"/>
    </row>
    <row r="50" spans="1:17" ht="12.75">
      <c r="A50" s="20"/>
      <c r="B50" s="16" t="s">
        <v>191</v>
      </c>
      <c r="C50" s="11">
        <v>2.26</v>
      </c>
      <c r="D50" s="11">
        <v>31.61</v>
      </c>
      <c r="E50" s="11">
        <f t="shared" si="11"/>
        <v>1.6</v>
      </c>
      <c r="F50" s="11"/>
      <c r="G50" s="11"/>
      <c r="H50" s="11"/>
      <c r="I50" s="11"/>
      <c r="J50" s="11"/>
      <c r="K50" s="11"/>
      <c r="L50" s="11"/>
      <c r="M50" s="11">
        <v>1.16</v>
      </c>
      <c r="N50" s="11">
        <v>0.11</v>
      </c>
      <c r="O50" s="11">
        <v>0.11</v>
      </c>
      <c r="P50" s="11">
        <v>0.11</v>
      </c>
      <c r="Q50" s="11">
        <v>0.11</v>
      </c>
    </row>
    <row r="51" spans="1:17" ht="15.75" customHeight="1">
      <c r="A51" s="20"/>
      <c r="B51" s="16" t="s">
        <v>214</v>
      </c>
      <c r="C51" s="11"/>
      <c r="D51" s="11"/>
      <c r="E51" s="11">
        <f t="shared" si="11"/>
        <v>34.56</v>
      </c>
      <c r="F51" s="11">
        <v>0.21</v>
      </c>
      <c r="G51" s="11">
        <v>0.1</v>
      </c>
      <c r="H51" s="11">
        <v>5.17</v>
      </c>
      <c r="I51" s="11">
        <v>18.89</v>
      </c>
      <c r="J51" s="11">
        <v>9.87</v>
      </c>
      <c r="K51" s="11">
        <v>0.32</v>
      </c>
      <c r="L51" s="11"/>
      <c r="M51" s="11"/>
      <c r="N51" s="11"/>
      <c r="O51" s="11"/>
      <c r="P51" s="11"/>
      <c r="Q51" s="11"/>
    </row>
    <row r="52" spans="1:17" ht="12.75">
      <c r="A52" s="18" t="s">
        <v>23</v>
      </c>
      <c r="B52" s="16" t="s">
        <v>40</v>
      </c>
      <c r="C52" s="11">
        <f>C53+C54+C55</f>
        <v>3.4</v>
      </c>
      <c r="D52" s="11">
        <f aca="true" t="shared" si="12" ref="D52:Q52">D53+D54+D55</f>
        <v>1.42</v>
      </c>
      <c r="E52" s="11">
        <f t="shared" si="12"/>
        <v>3.38</v>
      </c>
      <c r="F52" s="11">
        <f t="shared" si="12"/>
        <v>0.15</v>
      </c>
      <c r="G52" s="11">
        <f t="shared" si="12"/>
        <v>0.02</v>
      </c>
      <c r="H52" s="11">
        <f t="shared" si="12"/>
        <v>0.16</v>
      </c>
      <c r="I52" s="11">
        <f t="shared" si="12"/>
        <v>0.37</v>
      </c>
      <c r="J52" s="11">
        <f t="shared" si="12"/>
        <v>2.1</v>
      </c>
      <c r="K52" s="11">
        <f t="shared" si="12"/>
        <v>0.04</v>
      </c>
      <c r="L52" s="11">
        <f t="shared" si="12"/>
        <v>0.22</v>
      </c>
      <c r="M52" s="11">
        <f t="shared" si="12"/>
        <v>0.32</v>
      </c>
      <c r="N52" s="11">
        <f t="shared" si="12"/>
        <v>0</v>
      </c>
      <c r="O52" s="11">
        <f t="shared" si="12"/>
        <v>0</v>
      </c>
      <c r="P52" s="11">
        <f t="shared" si="12"/>
        <v>0</v>
      </c>
      <c r="Q52" s="11">
        <f t="shared" si="12"/>
        <v>0</v>
      </c>
    </row>
    <row r="53" spans="1:17" ht="25.5">
      <c r="A53" s="18"/>
      <c r="B53" s="16" t="s">
        <v>211</v>
      </c>
      <c r="C53" s="11"/>
      <c r="D53" s="11"/>
      <c r="E53" s="11">
        <f t="shared" si="11"/>
        <v>0.56</v>
      </c>
      <c r="F53" s="11"/>
      <c r="G53" s="11"/>
      <c r="H53" s="11"/>
      <c r="I53" s="11"/>
      <c r="J53" s="11">
        <v>0.41</v>
      </c>
      <c r="K53" s="11"/>
      <c r="L53" s="11">
        <v>0.15</v>
      </c>
      <c r="M53" s="11"/>
      <c r="N53" s="11"/>
      <c r="O53" s="11"/>
      <c r="P53" s="11"/>
      <c r="Q53" s="11"/>
    </row>
    <row r="54" spans="1:17" ht="12.75">
      <c r="A54" s="20"/>
      <c r="B54" s="16" t="s">
        <v>218</v>
      </c>
      <c r="C54" s="11">
        <v>3.4</v>
      </c>
      <c r="D54" s="11">
        <v>1.42</v>
      </c>
      <c r="E54" s="11">
        <f t="shared" si="11"/>
        <v>0.64</v>
      </c>
      <c r="F54" s="11">
        <v>0.15</v>
      </c>
      <c r="G54" s="11">
        <v>0.02</v>
      </c>
      <c r="H54" s="11">
        <v>0.04</v>
      </c>
      <c r="I54" s="11"/>
      <c r="J54" s="11"/>
      <c r="K54" s="11">
        <v>0.04</v>
      </c>
      <c r="L54" s="11">
        <v>0.07</v>
      </c>
      <c r="M54" s="11">
        <v>0.32</v>
      </c>
      <c r="N54" s="11"/>
      <c r="O54" s="11"/>
      <c r="P54" s="11"/>
      <c r="Q54" s="11"/>
    </row>
    <row r="55" spans="1:17" ht="17.25" customHeight="1">
      <c r="A55" s="20"/>
      <c r="B55" s="16" t="s">
        <v>214</v>
      </c>
      <c r="C55" s="11"/>
      <c r="D55" s="11"/>
      <c r="E55" s="11">
        <f t="shared" si="11"/>
        <v>2.18</v>
      </c>
      <c r="F55" s="11"/>
      <c r="G55" s="11"/>
      <c r="H55" s="11">
        <v>0.12</v>
      </c>
      <c r="I55" s="11">
        <v>0.37</v>
      </c>
      <c r="J55" s="11">
        <v>1.69</v>
      </c>
      <c r="K55" s="11"/>
      <c r="L55" s="11"/>
      <c r="M55" s="11"/>
      <c r="N55" s="11"/>
      <c r="O55" s="11"/>
      <c r="P55" s="11"/>
      <c r="Q55" s="11"/>
    </row>
    <row r="56" spans="1:17" ht="12.75">
      <c r="A56" s="18" t="s">
        <v>24</v>
      </c>
      <c r="B56" s="16" t="s">
        <v>41</v>
      </c>
      <c r="C56" s="11">
        <f>C57</f>
        <v>1.2</v>
      </c>
      <c r="D56" s="11">
        <f>D57</f>
        <v>0.74</v>
      </c>
      <c r="E56" s="11">
        <f t="shared" si="11"/>
        <v>0.34</v>
      </c>
      <c r="F56" s="11">
        <f>F57</f>
        <v>0.11</v>
      </c>
      <c r="G56" s="11">
        <f aca="true" t="shared" si="13" ref="G56:Q56">G57</f>
        <v>0</v>
      </c>
      <c r="H56" s="11">
        <f t="shared" si="13"/>
        <v>0.16</v>
      </c>
      <c r="I56" s="11">
        <f t="shared" si="13"/>
        <v>0.04</v>
      </c>
      <c r="J56" s="11">
        <f t="shared" si="13"/>
        <v>0.01</v>
      </c>
      <c r="K56" s="11">
        <f t="shared" si="13"/>
        <v>0.02</v>
      </c>
      <c r="L56" s="11">
        <f t="shared" si="13"/>
        <v>0</v>
      </c>
      <c r="M56" s="11">
        <f t="shared" si="13"/>
        <v>0</v>
      </c>
      <c r="N56" s="11">
        <f t="shared" si="13"/>
        <v>0</v>
      </c>
      <c r="O56" s="11">
        <f t="shared" si="13"/>
        <v>0</v>
      </c>
      <c r="P56" s="11">
        <f t="shared" si="13"/>
        <v>0</v>
      </c>
      <c r="Q56" s="11">
        <f t="shared" si="13"/>
        <v>0</v>
      </c>
    </row>
    <row r="57" spans="1:17" ht="12.75">
      <c r="A57" s="20"/>
      <c r="B57" s="16" t="s">
        <v>118</v>
      </c>
      <c r="C57" s="11">
        <v>1.2</v>
      </c>
      <c r="D57" s="11">
        <v>0.74</v>
      </c>
      <c r="E57" s="11">
        <f t="shared" si="11"/>
        <v>0.34</v>
      </c>
      <c r="F57" s="11">
        <v>0.11</v>
      </c>
      <c r="G57" s="11"/>
      <c r="H57" s="11">
        <v>0.16</v>
      </c>
      <c r="I57" s="11">
        <v>0.04</v>
      </c>
      <c r="J57" s="11">
        <v>0.01</v>
      </c>
      <c r="K57" s="11">
        <v>0.02</v>
      </c>
      <c r="L57" s="11"/>
      <c r="M57" s="11"/>
      <c r="N57" s="11"/>
      <c r="O57" s="11"/>
      <c r="P57" s="11"/>
      <c r="Q57" s="11"/>
    </row>
    <row r="58" spans="1:17" ht="12.75">
      <c r="A58" s="18" t="s">
        <v>42</v>
      </c>
      <c r="B58" s="16" t="s">
        <v>43</v>
      </c>
      <c r="C58" s="11">
        <f>C59+C60+C61+C62</f>
        <v>18.54</v>
      </c>
      <c r="D58" s="11">
        <f>D59+D60+D61+D62</f>
        <v>21.64</v>
      </c>
      <c r="E58" s="11">
        <f t="shared" si="11"/>
        <v>16.51</v>
      </c>
      <c r="F58" s="11">
        <f>F59+F60+F61+F62</f>
        <v>2.67</v>
      </c>
      <c r="G58" s="11">
        <f aca="true" t="shared" si="14" ref="G58:Q58">G59+G60+G61+G62</f>
        <v>1.91</v>
      </c>
      <c r="H58" s="11">
        <f t="shared" si="14"/>
        <v>2.03</v>
      </c>
      <c r="I58" s="11">
        <f t="shared" si="14"/>
        <v>1.53</v>
      </c>
      <c r="J58" s="11">
        <f t="shared" si="14"/>
        <v>0.53</v>
      </c>
      <c r="K58" s="11">
        <f t="shared" si="14"/>
        <v>0.3</v>
      </c>
      <c r="L58" s="11">
        <f t="shared" si="14"/>
        <v>0.27</v>
      </c>
      <c r="M58" s="11">
        <f t="shared" si="14"/>
        <v>0.37</v>
      </c>
      <c r="N58" s="11">
        <f t="shared" si="14"/>
        <v>0.65</v>
      </c>
      <c r="O58" s="11">
        <f t="shared" si="14"/>
        <v>1.65</v>
      </c>
      <c r="P58" s="11">
        <f t="shared" si="14"/>
        <v>1.95</v>
      </c>
      <c r="Q58" s="11">
        <f t="shared" si="14"/>
        <v>2.65</v>
      </c>
    </row>
    <row r="59" spans="1:17" ht="25.5">
      <c r="A59" s="20"/>
      <c r="B59" s="16" t="s">
        <v>161</v>
      </c>
      <c r="C59" s="11">
        <v>7.8</v>
      </c>
      <c r="D59" s="11">
        <v>7.37</v>
      </c>
      <c r="E59" s="11">
        <f t="shared" si="11"/>
        <v>1.52</v>
      </c>
      <c r="F59" s="11"/>
      <c r="G59" s="11">
        <v>0.17</v>
      </c>
      <c r="H59" s="11">
        <v>0.13</v>
      </c>
      <c r="I59" s="11">
        <v>0.11</v>
      </c>
      <c r="J59" s="11">
        <v>0.14</v>
      </c>
      <c r="K59" s="11">
        <v>0.14</v>
      </c>
      <c r="L59" s="11">
        <v>0.1</v>
      </c>
      <c r="M59" s="11">
        <v>0.13</v>
      </c>
      <c r="N59" s="11">
        <v>0.15</v>
      </c>
      <c r="O59" s="11">
        <v>0.15</v>
      </c>
      <c r="P59" s="11">
        <v>0.15</v>
      </c>
      <c r="Q59" s="11">
        <v>0.15</v>
      </c>
    </row>
    <row r="60" spans="1:17" ht="12.75">
      <c r="A60" s="20"/>
      <c r="B60" s="16" t="s">
        <v>118</v>
      </c>
      <c r="C60" s="11">
        <v>0.48</v>
      </c>
      <c r="D60" s="11">
        <v>0.81</v>
      </c>
      <c r="E60" s="11">
        <f t="shared" si="11"/>
        <v>0.08</v>
      </c>
      <c r="F60" s="11">
        <v>0.05</v>
      </c>
      <c r="G60" s="11">
        <v>0.03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2.75">
      <c r="A61" s="20"/>
      <c r="B61" s="16" t="s">
        <v>119</v>
      </c>
      <c r="C61" s="11">
        <v>1.76</v>
      </c>
      <c r="D61" s="11">
        <v>1.58</v>
      </c>
      <c r="E61" s="11">
        <f t="shared" si="11"/>
        <v>0.82</v>
      </c>
      <c r="F61" s="11">
        <v>0.19</v>
      </c>
      <c r="G61" s="11">
        <v>0.19</v>
      </c>
      <c r="H61" s="11">
        <v>0.17</v>
      </c>
      <c r="I61" s="11">
        <v>0.15</v>
      </c>
      <c r="J61" s="11">
        <v>0.12</v>
      </c>
      <c r="K61" s="11"/>
      <c r="L61" s="11"/>
      <c r="M61" s="11"/>
      <c r="N61" s="11"/>
      <c r="O61" s="11"/>
      <c r="P61" s="11"/>
      <c r="Q61" s="11"/>
    </row>
    <row r="62" spans="1:17" ht="25.5">
      <c r="A62" s="20"/>
      <c r="B62" s="16" t="s">
        <v>160</v>
      </c>
      <c r="C62" s="11">
        <v>8.5</v>
      </c>
      <c r="D62" s="11">
        <v>11.88</v>
      </c>
      <c r="E62" s="11">
        <f t="shared" si="11"/>
        <v>14.09</v>
      </c>
      <c r="F62" s="11">
        <v>2.43</v>
      </c>
      <c r="G62" s="11">
        <v>1.52</v>
      </c>
      <c r="H62" s="11">
        <v>1.73</v>
      </c>
      <c r="I62" s="11">
        <v>1.27</v>
      </c>
      <c r="J62" s="11">
        <v>0.27</v>
      </c>
      <c r="K62" s="11">
        <v>0.16</v>
      </c>
      <c r="L62" s="11">
        <v>0.17</v>
      </c>
      <c r="M62" s="11">
        <v>0.24</v>
      </c>
      <c r="N62" s="11">
        <v>0.5</v>
      </c>
      <c r="O62" s="11">
        <v>1.5</v>
      </c>
      <c r="P62" s="11">
        <v>1.8</v>
      </c>
      <c r="Q62" s="11">
        <v>2.5</v>
      </c>
    </row>
    <row r="63" spans="1:17" ht="12.75">
      <c r="A63" s="18" t="s">
        <v>44</v>
      </c>
      <c r="B63" s="16" t="s">
        <v>122</v>
      </c>
      <c r="C63" s="11">
        <f>C64+C65</f>
        <v>4.08</v>
      </c>
      <c r="D63" s="11">
        <f>D64+D65</f>
        <v>2.31</v>
      </c>
      <c r="E63" s="11">
        <f t="shared" si="11"/>
        <v>1.26</v>
      </c>
      <c r="F63" s="11">
        <f>F64+F65</f>
        <v>0.08</v>
      </c>
      <c r="G63" s="11">
        <f aca="true" t="shared" si="15" ref="G63:Q63">G64+G65</f>
        <v>0.08</v>
      </c>
      <c r="H63" s="11">
        <f t="shared" si="15"/>
        <v>0.06</v>
      </c>
      <c r="I63" s="11">
        <f t="shared" si="15"/>
        <v>0.02</v>
      </c>
      <c r="J63" s="11">
        <f t="shared" si="15"/>
        <v>0.05</v>
      </c>
      <c r="K63" s="11">
        <f t="shared" si="15"/>
        <v>0.07</v>
      </c>
      <c r="L63" s="11">
        <f t="shared" si="15"/>
        <v>0</v>
      </c>
      <c r="M63" s="11">
        <f t="shared" si="15"/>
        <v>0.1</v>
      </c>
      <c r="N63" s="11">
        <f t="shared" si="15"/>
        <v>0.2</v>
      </c>
      <c r="O63" s="11">
        <f t="shared" si="15"/>
        <v>0.2</v>
      </c>
      <c r="P63" s="11">
        <f t="shared" si="15"/>
        <v>0.2</v>
      </c>
      <c r="Q63" s="11">
        <f t="shared" si="15"/>
        <v>0.2</v>
      </c>
    </row>
    <row r="64" spans="1:17" ht="12.75">
      <c r="A64" s="18"/>
      <c r="B64" s="16" t="s">
        <v>118</v>
      </c>
      <c r="C64" s="11">
        <v>0.48</v>
      </c>
      <c r="D64" s="11">
        <v>0.46</v>
      </c>
      <c r="E64" s="11">
        <f t="shared" si="11"/>
        <v>0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6.5" customHeight="1">
      <c r="A65" s="18"/>
      <c r="B65" s="16" t="s">
        <v>157</v>
      </c>
      <c r="C65" s="11">
        <v>3.6</v>
      </c>
      <c r="D65" s="11">
        <v>1.85</v>
      </c>
      <c r="E65" s="11">
        <f t="shared" si="11"/>
        <v>1.26</v>
      </c>
      <c r="F65" s="11">
        <v>0.08</v>
      </c>
      <c r="G65" s="11">
        <v>0.08</v>
      </c>
      <c r="H65" s="11">
        <v>0.06</v>
      </c>
      <c r="I65" s="11">
        <v>0.02</v>
      </c>
      <c r="J65" s="11">
        <v>0.05</v>
      </c>
      <c r="K65" s="11">
        <v>0.07</v>
      </c>
      <c r="L65" s="11"/>
      <c r="M65" s="11">
        <v>0.1</v>
      </c>
      <c r="N65" s="11">
        <v>0.2</v>
      </c>
      <c r="O65" s="11">
        <v>0.2</v>
      </c>
      <c r="P65" s="11">
        <v>0.2</v>
      </c>
      <c r="Q65" s="11">
        <v>0.2</v>
      </c>
    </row>
    <row r="66" spans="1:17" ht="19.5" customHeight="1">
      <c r="A66" s="18"/>
      <c r="B66" s="16"/>
      <c r="C66" s="11"/>
      <c r="D66" s="11"/>
      <c r="E66" s="11"/>
      <c r="F66" s="3">
        <v>1</v>
      </c>
      <c r="G66" s="3">
        <v>2</v>
      </c>
      <c r="H66" s="3">
        <v>3</v>
      </c>
      <c r="I66" s="3">
        <v>4</v>
      </c>
      <c r="J66" s="3">
        <v>5</v>
      </c>
      <c r="K66" s="3">
        <v>6</v>
      </c>
      <c r="L66" s="3">
        <v>7</v>
      </c>
      <c r="M66" s="3">
        <v>8</v>
      </c>
      <c r="N66" s="3">
        <v>9</v>
      </c>
      <c r="O66" s="3">
        <v>10</v>
      </c>
      <c r="P66" s="3">
        <v>11</v>
      </c>
      <c r="Q66" s="3">
        <v>12</v>
      </c>
    </row>
    <row r="67" spans="1:17" ht="18" customHeight="1">
      <c r="A67" s="18" t="s">
        <v>46</v>
      </c>
      <c r="B67" s="16" t="s">
        <v>53</v>
      </c>
      <c r="C67" s="11">
        <f>C68+C69</f>
        <v>0</v>
      </c>
      <c r="D67" s="11">
        <f>D68+D69</f>
        <v>0.74</v>
      </c>
      <c r="E67" s="11">
        <f>E68+E69</f>
        <v>4.71</v>
      </c>
      <c r="F67" s="11">
        <f>F68+F69</f>
        <v>0</v>
      </c>
      <c r="G67" s="11">
        <f aca="true" t="shared" si="16" ref="G67:Q67">G68+G69</f>
        <v>0</v>
      </c>
      <c r="H67" s="11">
        <f t="shared" si="16"/>
        <v>0</v>
      </c>
      <c r="I67" s="11">
        <f t="shared" si="16"/>
        <v>0</v>
      </c>
      <c r="J67" s="11">
        <f t="shared" si="16"/>
        <v>0</v>
      </c>
      <c r="K67" s="11">
        <f t="shared" si="16"/>
        <v>4.57</v>
      </c>
      <c r="L67" s="11">
        <f t="shared" si="16"/>
        <v>0.01</v>
      </c>
      <c r="M67" s="11">
        <f t="shared" si="16"/>
        <v>0.13</v>
      </c>
      <c r="N67" s="11">
        <f t="shared" si="16"/>
        <v>0</v>
      </c>
      <c r="O67" s="11">
        <f t="shared" si="16"/>
        <v>0</v>
      </c>
      <c r="P67" s="11">
        <f t="shared" si="16"/>
        <v>0</v>
      </c>
      <c r="Q67" s="11">
        <f t="shared" si="16"/>
        <v>0</v>
      </c>
    </row>
    <row r="68" spans="1:17" ht="12.75">
      <c r="A68" s="18"/>
      <c r="B68" s="16" t="s">
        <v>157</v>
      </c>
      <c r="C68" s="11"/>
      <c r="D68" s="11">
        <v>0.74</v>
      </c>
      <c r="E68" s="11">
        <f t="shared" si="11"/>
        <v>0.13</v>
      </c>
      <c r="F68" s="11"/>
      <c r="G68" s="11"/>
      <c r="H68" s="11"/>
      <c r="I68" s="11"/>
      <c r="J68" s="11"/>
      <c r="K68" s="11"/>
      <c r="L68" s="11"/>
      <c r="M68" s="11">
        <v>0.13</v>
      </c>
      <c r="N68" s="11"/>
      <c r="O68" s="11"/>
      <c r="P68" s="11"/>
      <c r="Q68" s="11"/>
    </row>
    <row r="69" spans="1:17" ht="14.25" customHeight="1">
      <c r="A69" s="18"/>
      <c r="B69" s="16" t="s">
        <v>212</v>
      </c>
      <c r="C69" s="11"/>
      <c r="D69" s="11"/>
      <c r="E69" s="11">
        <f t="shared" si="11"/>
        <v>4.58</v>
      </c>
      <c r="F69" s="11"/>
      <c r="G69" s="11"/>
      <c r="H69" s="11"/>
      <c r="I69" s="11"/>
      <c r="J69" s="11"/>
      <c r="K69" s="11">
        <v>4.57</v>
      </c>
      <c r="L69" s="11">
        <v>0.01</v>
      </c>
      <c r="M69" s="11"/>
      <c r="N69" s="11"/>
      <c r="O69" s="11"/>
      <c r="P69" s="11"/>
      <c r="Q69" s="11"/>
    </row>
    <row r="70" spans="1:17" ht="32.25" customHeight="1">
      <c r="A70" s="18" t="s">
        <v>48</v>
      </c>
      <c r="B70" s="16" t="s">
        <v>123</v>
      </c>
      <c r="C70" s="11">
        <f>C71+C72</f>
        <v>7.03</v>
      </c>
      <c r="D70" s="11">
        <f>D71+D72</f>
        <v>10.19</v>
      </c>
      <c r="E70" s="11">
        <f t="shared" si="11"/>
        <v>11.65</v>
      </c>
      <c r="F70" s="11">
        <f>F71+F72</f>
        <v>1.01</v>
      </c>
      <c r="G70" s="11">
        <f aca="true" t="shared" si="17" ref="G70:Q70">G71+G72</f>
        <v>1</v>
      </c>
      <c r="H70" s="11">
        <f t="shared" si="17"/>
        <v>1.02</v>
      </c>
      <c r="I70" s="11">
        <f t="shared" si="17"/>
        <v>0.98</v>
      </c>
      <c r="J70" s="11">
        <f t="shared" si="17"/>
        <v>0.98</v>
      </c>
      <c r="K70" s="11">
        <f t="shared" si="17"/>
        <v>0.99</v>
      </c>
      <c r="L70" s="11">
        <f t="shared" si="17"/>
        <v>0.91</v>
      </c>
      <c r="M70" s="11">
        <f t="shared" si="17"/>
        <v>0.72</v>
      </c>
      <c r="N70" s="11">
        <f t="shared" si="17"/>
        <v>1.01</v>
      </c>
      <c r="O70" s="11">
        <f t="shared" si="17"/>
        <v>1.01</v>
      </c>
      <c r="P70" s="11">
        <f t="shared" si="17"/>
        <v>1.01</v>
      </c>
      <c r="Q70" s="11">
        <f t="shared" si="17"/>
        <v>1.01</v>
      </c>
    </row>
    <row r="71" spans="1:17" ht="25.5">
      <c r="A71" s="18"/>
      <c r="B71" s="16" t="s">
        <v>161</v>
      </c>
      <c r="C71" s="11">
        <v>5</v>
      </c>
      <c r="D71" s="11">
        <v>2.68</v>
      </c>
      <c r="E71" s="11">
        <f t="shared" si="11"/>
        <v>4.58</v>
      </c>
      <c r="F71" s="11">
        <v>0.38</v>
      </c>
      <c r="G71" s="11">
        <v>0.38</v>
      </c>
      <c r="H71" s="11">
        <v>0.39</v>
      </c>
      <c r="I71" s="11">
        <v>0.38</v>
      </c>
      <c r="J71" s="11">
        <v>0.38</v>
      </c>
      <c r="K71" s="11">
        <v>0.39</v>
      </c>
      <c r="L71" s="11">
        <v>0.38</v>
      </c>
      <c r="M71" s="11">
        <v>0.38</v>
      </c>
      <c r="N71" s="11">
        <v>0.38</v>
      </c>
      <c r="O71" s="11">
        <v>0.38</v>
      </c>
      <c r="P71" s="11">
        <v>0.38</v>
      </c>
      <c r="Q71" s="11">
        <v>0.38</v>
      </c>
    </row>
    <row r="72" spans="1:17" ht="12.75">
      <c r="A72" s="18"/>
      <c r="B72" s="16" t="s">
        <v>157</v>
      </c>
      <c r="C72" s="11">
        <v>2.03</v>
      </c>
      <c r="D72" s="11">
        <v>7.51</v>
      </c>
      <c r="E72" s="11">
        <f>F72+G72+H72+I72+J72+K72+L72+M72+N72+O72+P72+Q72</f>
        <v>7.07</v>
      </c>
      <c r="F72" s="11">
        <v>0.63</v>
      </c>
      <c r="G72" s="11">
        <v>0.62</v>
      </c>
      <c r="H72" s="11">
        <v>0.63</v>
      </c>
      <c r="I72" s="11">
        <v>0.6</v>
      </c>
      <c r="J72" s="11">
        <v>0.6</v>
      </c>
      <c r="K72" s="11">
        <v>0.6</v>
      </c>
      <c r="L72" s="11">
        <v>0.53</v>
      </c>
      <c r="M72" s="11">
        <v>0.34</v>
      </c>
      <c r="N72" s="11">
        <v>0.63</v>
      </c>
      <c r="O72" s="11">
        <v>0.63</v>
      </c>
      <c r="P72" s="11">
        <v>0.63</v>
      </c>
      <c r="Q72" s="11">
        <v>0.63</v>
      </c>
    </row>
    <row r="73" spans="1:17" ht="38.25">
      <c r="A73" s="18" t="s">
        <v>49</v>
      </c>
      <c r="B73" s="16" t="s">
        <v>124</v>
      </c>
      <c r="C73" s="11">
        <f>C74+C75</f>
        <v>4.9</v>
      </c>
      <c r="D73" s="11">
        <f>D74+D75</f>
        <v>8.78</v>
      </c>
      <c r="E73" s="11">
        <f>F73+G73+H73+I73+J73+K73+L73+M73+N73+O73+P73+Q73</f>
        <v>17.56</v>
      </c>
      <c r="F73" s="11">
        <f>F74+F75</f>
        <v>0</v>
      </c>
      <c r="G73" s="11">
        <f aca="true" t="shared" si="18" ref="G73:Q73">G74+G75</f>
        <v>2.53</v>
      </c>
      <c r="H73" s="11">
        <f t="shared" si="18"/>
        <v>1.86</v>
      </c>
      <c r="I73" s="11">
        <f t="shared" si="18"/>
        <v>0</v>
      </c>
      <c r="J73" s="11">
        <f t="shared" si="18"/>
        <v>2.57</v>
      </c>
      <c r="K73" s="11">
        <f t="shared" si="18"/>
        <v>1.82</v>
      </c>
      <c r="L73" s="11">
        <f t="shared" si="18"/>
        <v>0</v>
      </c>
      <c r="M73" s="11">
        <f t="shared" si="18"/>
        <v>2.57</v>
      </c>
      <c r="N73" s="11">
        <f t="shared" si="18"/>
        <v>1.82</v>
      </c>
      <c r="O73" s="11">
        <f t="shared" si="18"/>
        <v>0</v>
      </c>
      <c r="P73" s="11">
        <f t="shared" si="18"/>
        <v>2.57</v>
      </c>
      <c r="Q73" s="11">
        <f t="shared" si="18"/>
        <v>1.82</v>
      </c>
    </row>
    <row r="74" spans="1:17" ht="12.75">
      <c r="A74" s="18"/>
      <c r="B74" s="16" t="s">
        <v>73</v>
      </c>
      <c r="C74" s="11">
        <v>1.4</v>
      </c>
      <c r="D74" s="11">
        <v>2.33</v>
      </c>
      <c r="E74" s="11">
        <f>F74+G74+H74+I74+J74+K74+L74+M74+N74+O74+P74+Q74</f>
        <v>2.44</v>
      </c>
      <c r="F74" s="11"/>
      <c r="G74" s="11"/>
      <c r="H74" s="11">
        <v>0.61</v>
      </c>
      <c r="I74" s="11"/>
      <c r="J74" s="11"/>
      <c r="K74" s="11">
        <v>0.61</v>
      </c>
      <c r="L74" s="11"/>
      <c r="M74" s="11"/>
      <c r="N74" s="11">
        <v>0.61</v>
      </c>
      <c r="O74" s="11"/>
      <c r="P74" s="11"/>
      <c r="Q74" s="11">
        <v>0.61</v>
      </c>
    </row>
    <row r="75" spans="1:17" ht="12.75">
      <c r="A75" s="18"/>
      <c r="B75" s="16" t="s">
        <v>74</v>
      </c>
      <c r="C75" s="11">
        <v>3.5</v>
      </c>
      <c r="D75" s="11">
        <v>6.45</v>
      </c>
      <c r="E75" s="11">
        <f>F75+G75+H75+I75+J75+K75+L75+M75+N75+O75+P75+Q75</f>
        <v>15.12</v>
      </c>
      <c r="F75" s="11"/>
      <c r="G75" s="11">
        <v>2.53</v>
      </c>
      <c r="H75" s="11">
        <v>1.25</v>
      </c>
      <c r="I75" s="11"/>
      <c r="J75" s="11">
        <v>2.57</v>
      </c>
      <c r="K75" s="11">
        <v>1.21</v>
      </c>
      <c r="L75" s="11"/>
      <c r="M75" s="11">
        <v>2.57</v>
      </c>
      <c r="N75" s="11">
        <v>1.21</v>
      </c>
      <c r="O75" s="11"/>
      <c r="P75" s="11">
        <v>2.57</v>
      </c>
      <c r="Q75" s="11">
        <v>1.21</v>
      </c>
    </row>
    <row r="76" spans="1:17" ht="14.25" customHeight="1">
      <c r="A76" s="18" t="s">
        <v>50</v>
      </c>
      <c r="B76" s="16" t="s">
        <v>134</v>
      </c>
      <c r="C76" s="11">
        <f aca="true" t="shared" si="19" ref="C76:Q76">C77+C78+C79+C80+C81+C82+C83+C85+C86+C87+C88+C89+C90+C91+C92+C93+C94+C95</f>
        <v>3114.91</v>
      </c>
      <c r="D76" s="11">
        <f t="shared" si="19"/>
        <v>2966.86</v>
      </c>
      <c r="E76" s="11">
        <f t="shared" si="19"/>
        <v>2672.38</v>
      </c>
      <c r="F76" s="11">
        <f t="shared" si="19"/>
        <v>66.57</v>
      </c>
      <c r="G76" s="11">
        <f t="shared" si="19"/>
        <v>286.41</v>
      </c>
      <c r="H76" s="11">
        <f t="shared" si="19"/>
        <v>450.61</v>
      </c>
      <c r="I76" s="11">
        <f t="shared" si="19"/>
        <v>351.46</v>
      </c>
      <c r="J76" s="11">
        <f t="shared" si="19"/>
        <v>100.88</v>
      </c>
      <c r="K76" s="11">
        <f t="shared" si="19"/>
        <v>78.17</v>
      </c>
      <c r="L76" s="11">
        <f t="shared" si="19"/>
        <v>397.29</v>
      </c>
      <c r="M76" s="11">
        <f t="shared" si="19"/>
        <v>179.1</v>
      </c>
      <c r="N76" s="11">
        <f t="shared" si="19"/>
        <v>476.9</v>
      </c>
      <c r="O76" s="11">
        <f t="shared" si="19"/>
        <v>111.74</v>
      </c>
      <c r="P76" s="11">
        <f t="shared" si="19"/>
        <v>112.27</v>
      </c>
      <c r="Q76" s="11">
        <f t="shared" si="19"/>
        <v>60.98</v>
      </c>
    </row>
    <row r="77" spans="1:17" ht="25.5">
      <c r="A77" s="18"/>
      <c r="B77" s="16" t="s">
        <v>111</v>
      </c>
      <c r="C77" s="11">
        <v>179.4</v>
      </c>
      <c r="D77" s="11">
        <v>242.09</v>
      </c>
      <c r="E77" s="11">
        <f aca="true" t="shared" si="20" ref="E77:E100">F77+G77+H77+I77+J77+K77+L77+M77+N77+O77+P77+Q77</f>
        <v>180.11</v>
      </c>
      <c r="F77" s="11">
        <v>18.28</v>
      </c>
      <c r="G77" s="11">
        <v>15.9</v>
      </c>
      <c r="H77" s="11">
        <v>16.36</v>
      </c>
      <c r="I77" s="11">
        <v>16.63</v>
      </c>
      <c r="J77" s="11">
        <v>14.7</v>
      </c>
      <c r="K77" s="11">
        <v>16.22</v>
      </c>
      <c r="L77" s="11">
        <v>15.65</v>
      </c>
      <c r="M77" s="11">
        <v>18.77</v>
      </c>
      <c r="N77" s="11">
        <v>12.5</v>
      </c>
      <c r="O77" s="11">
        <v>11.7</v>
      </c>
      <c r="P77" s="11">
        <v>11.7</v>
      </c>
      <c r="Q77" s="11">
        <v>11.7</v>
      </c>
    </row>
    <row r="78" spans="1:17" ht="25.5">
      <c r="A78" s="18"/>
      <c r="B78" s="16" t="s">
        <v>112</v>
      </c>
      <c r="C78" s="11">
        <v>384</v>
      </c>
      <c r="D78" s="11">
        <v>424.7</v>
      </c>
      <c r="E78" s="11">
        <f t="shared" si="20"/>
        <v>407.68</v>
      </c>
      <c r="F78" s="11">
        <v>42.35</v>
      </c>
      <c r="G78" s="11">
        <v>35.94</v>
      </c>
      <c r="H78" s="11">
        <v>34.56</v>
      </c>
      <c r="I78" s="11">
        <v>33.26</v>
      </c>
      <c r="J78" s="11">
        <v>28.87</v>
      </c>
      <c r="K78" s="11">
        <v>27</v>
      </c>
      <c r="L78" s="11">
        <v>30.82</v>
      </c>
      <c r="M78" s="11">
        <v>33.37</v>
      </c>
      <c r="N78" s="11">
        <v>33</v>
      </c>
      <c r="O78" s="11">
        <v>33</v>
      </c>
      <c r="P78" s="11">
        <v>37.75</v>
      </c>
      <c r="Q78" s="11">
        <v>37.76</v>
      </c>
    </row>
    <row r="79" spans="1:18" ht="25.5">
      <c r="A79" s="18"/>
      <c r="B79" s="16" t="s">
        <v>205</v>
      </c>
      <c r="C79" s="11">
        <v>113.29</v>
      </c>
      <c r="D79" s="11">
        <v>113.8</v>
      </c>
      <c r="E79" s="11">
        <f t="shared" si="20"/>
        <v>57.04</v>
      </c>
      <c r="F79" s="11"/>
      <c r="G79" s="11">
        <v>9.6</v>
      </c>
      <c r="H79" s="11">
        <v>4.8</v>
      </c>
      <c r="I79" s="11">
        <v>4.49</v>
      </c>
      <c r="J79" s="11">
        <v>4.45</v>
      </c>
      <c r="K79" s="11">
        <v>4.47</v>
      </c>
      <c r="L79" s="11">
        <v>4.45</v>
      </c>
      <c r="M79" s="11">
        <v>4.46</v>
      </c>
      <c r="N79" s="11">
        <v>5</v>
      </c>
      <c r="O79" s="11">
        <v>5</v>
      </c>
      <c r="P79" s="11">
        <v>5</v>
      </c>
      <c r="Q79" s="11">
        <v>5.32</v>
      </c>
      <c r="R79" s="23"/>
    </row>
    <row r="80" spans="1:17" ht="78.75" customHeight="1">
      <c r="A80" s="18"/>
      <c r="B80" s="16" t="s">
        <v>206</v>
      </c>
      <c r="C80" s="11">
        <v>41</v>
      </c>
      <c r="D80" s="11">
        <v>58.63</v>
      </c>
      <c r="E80" s="11">
        <f t="shared" si="20"/>
        <v>31.34</v>
      </c>
      <c r="F80" s="11"/>
      <c r="G80" s="11">
        <v>4.02</v>
      </c>
      <c r="H80" s="11">
        <v>10.22</v>
      </c>
      <c r="I80" s="11"/>
      <c r="J80" s="11"/>
      <c r="K80" s="11">
        <v>4.63</v>
      </c>
      <c r="L80" s="11">
        <v>3.47</v>
      </c>
      <c r="M80" s="11"/>
      <c r="N80" s="11">
        <v>2</v>
      </c>
      <c r="O80" s="11">
        <v>2</v>
      </c>
      <c r="P80" s="11">
        <v>2</v>
      </c>
      <c r="Q80" s="11">
        <v>3</v>
      </c>
    </row>
    <row r="81" spans="1:17" ht="38.25">
      <c r="A81" s="18"/>
      <c r="B81" s="16" t="s">
        <v>135</v>
      </c>
      <c r="C81" s="11">
        <v>1.2</v>
      </c>
      <c r="D81" s="11">
        <v>0.54</v>
      </c>
      <c r="E81" s="11">
        <f t="shared" si="20"/>
        <v>0.35</v>
      </c>
      <c r="F81" s="11"/>
      <c r="G81" s="11"/>
      <c r="H81" s="11">
        <v>0.04</v>
      </c>
      <c r="I81" s="11">
        <v>0.02</v>
      </c>
      <c r="J81" s="11"/>
      <c r="K81" s="11"/>
      <c r="L81" s="11">
        <v>0.07</v>
      </c>
      <c r="M81" s="11">
        <v>0.02</v>
      </c>
      <c r="N81" s="11">
        <v>0.05</v>
      </c>
      <c r="O81" s="11">
        <v>0.05</v>
      </c>
      <c r="P81" s="11">
        <v>0.05</v>
      </c>
      <c r="Q81" s="11">
        <v>0.05</v>
      </c>
    </row>
    <row r="82" spans="1:17" ht="27" customHeight="1">
      <c r="A82" s="18"/>
      <c r="B82" s="16" t="s">
        <v>136</v>
      </c>
      <c r="C82" s="11">
        <v>3.6</v>
      </c>
      <c r="D82" s="11">
        <v>0.6</v>
      </c>
      <c r="E82" s="11">
        <f t="shared" si="20"/>
        <v>7.2</v>
      </c>
      <c r="F82" s="11"/>
      <c r="G82" s="11">
        <v>4.2</v>
      </c>
      <c r="H82" s="11"/>
      <c r="I82" s="11"/>
      <c r="J82" s="11">
        <v>0.9</v>
      </c>
      <c r="K82" s="11"/>
      <c r="L82" s="11"/>
      <c r="M82" s="11">
        <v>0.9</v>
      </c>
      <c r="N82" s="11">
        <v>0.3</v>
      </c>
      <c r="O82" s="11">
        <v>0.3</v>
      </c>
      <c r="P82" s="11">
        <v>0.3</v>
      </c>
      <c r="Q82" s="11">
        <v>0.3</v>
      </c>
    </row>
    <row r="83" spans="1:17" ht="25.5">
      <c r="A83" s="18"/>
      <c r="B83" s="16" t="s">
        <v>137</v>
      </c>
      <c r="C83" s="11">
        <v>5</v>
      </c>
      <c r="D83" s="11">
        <v>14.91</v>
      </c>
      <c r="E83" s="11">
        <f t="shared" si="20"/>
        <v>4.8</v>
      </c>
      <c r="F83" s="11">
        <v>2.01</v>
      </c>
      <c r="G83" s="11"/>
      <c r="H83" s="11"/>
      <c r="I83" s="11"/>
      <c r="J83" s="11"/>
      <c r="K83" s="11"/>
      <c r="L83" s="11">
        <v>0.48</v>
      </c>
      <c r="M83" s="11"/>
      <c r="N83" s="11"/>
      <c r="O83" s="11"/>
      <c r="P83" s="11">
        <v>2.31</v>
      </c>
      <c r="Q83" s="11"/>
    </row>
    <row r="84" spans="1:17" ht="12.75">
      <c r="A84" s="18"/>
      <c r="B84" s="16"/>
      <c r="C84" s="11"/>
      <c r="D84" s="11"/>
      <c r="E84" s="11"/>
      <c r="F84" s="3">
        <v>1</v>
      </c>
      <c r="G84" s="3">
        <v>2</v>
      </c>
      <c r="H84" s="3">
        <v>3</v>
      </c>
      <c r="I84" s="3">
        <v>4</v>
      </c>
      <c r="J84" s="3">
        <v>5</v>
      </c>
      <c r="K84" s="3">
        <v>6</v>
      </c>
      <c r="L84" s="3">
        <v>7</v>
      </c>
      <c r="M84" s="3">
        <v>8</v>
      </c>
      <c r="N84" s="3">
        <v>9</v>
      </c>
      <c r="O84" s="3">
        <v>10</v>
      </c>
      <c r="P84" s="3">
        <v>11</v>
      </c>
      <c r="Q84" s="3">
        <v>12</v>
      </c>
    </row>
    <row r="85" spans="1:17" ht="25.5">
      <c r="A85" s="18"/>
      <c r="B85" s="16" t="s">
        <v>97</v>
      </c>
      <c r="C85" s="11">
        <v>0.24</v>
      </c>
      <c r="D85" s="11">
        <v>0.17</v>
      </c>
      <c r="E85" s="11">
        <f t="shared" si="20"/>
        <v>0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ht="52.5" customHeight="1">
      <c r="A86" s="18"/>
      <c r="B86" s="16" t="s">
        <v>138</v>
      </c>
      <c r="C86" s="11">
        <v>14</v>
      </c>
      <c r="D86" s="11">
        <v>8.85</v>
      </c>
      <c r="E86" s="11">
        <f t="shared" si="20"/>
        <v>15.19</v>
      </c>
      <c r="F86" s="11">
        <v>1.28</v>
      </c>
      <c r="G86" s="11">
        <v>1.18</v>
      </c>
      <c r="H86" s="11">
        <v>1.28</v>
      </c>
      <c r="I86" s="11">
        <v>1.25</v>
      </c>
      <c r="J86" s="11">
        <v>1.28</v>
      </c>
      <c r="K86" s="11">
        <v>1.24</v>
      </c>
      <c r="L86" s="11">
        <v>1.28</v>
      </c>
      <c r="M86" s="11">
        <v>1.28</v>
      </c>
      <c r="N86" s="11">
        <v>1.28</v>
      </c>
      <c r="O86" s="11">
        <v>1.28</v>
      </c>
      <c r="P86" s="11">
        <v>1.28</v>
      </c>
      <c r="Q86" s="11">
        <v>1.28</v>
      </c>
    </row>
    <row r="87" spans="1:17" ht="44.25" customHeight="1">
      <c r="A87" s="18"/>
      <c r="B87" s="16" t="s">
        <v>139</v>
      </c>
      <c r="C87" s="11">
        <v>2.4</v>
      </c>
      <c r="D87" s="11"/>
      <c r="E87" s="11">
        <f t="shared" si="20"/>
        <v>0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ht="20.25" customHeight="1">
      <c r="A88" s="18"/>
      <c r="B88" s="16" t="s">
        <v>140</v>
      </c>
      <c r="C88" s="11">
        <v>12.1</v>
      </c>
      <c r="D88" s="11">
        <v>11.88</v>
      </c>
      <c r="E88" s="11">
        <f t="shared" si="20"/>
        <v>2.24</v>
      </c>
      <c r="F88" s="11">
        <v>1.12</v>
      </c>
      <c r="G88" s="11">
        <v>1.12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ht="27.75" customHeight="1">
      <c r="A89" s="18"/>
      <c r="B89" s="16" t="s">
        <v>141</v>
      </c>
      <c r="C89" s="11">
        <v>0.3</v>
      </c>
      <c r="D89" s="11">
        <v>0.36</v>
      </c>
      <c r="E89" s="11">
        <f t="shared" si="20"/>
        <v>2.6</v>
      </c>
      <c r="F89" s="11"/>
      <c r="G89" s="11">
        <v>0.05</v>
      </c>
      <c r="H89" s="11">
        <v>0.08</v>
      </c>
      <c r="I89" s="11">
        <v>0.02</v>
      </c>
      <c r="J89" s="11">
        <v>0.05</v>
      </c>
      <c r="K89" s="11">
        <v>0.03</v>
      </c>
      <c r="L89" s="11">
        <v>0.04</v>
      </c>
      <c r="M89" s="11">
        <v>0.02</v>
      </c>
      <c r="N89" s="11">
        <v>0.58</v>
      </c>
      <c r="O89" s="11">
        <v>0.58</v>
      </c>
      <c r="P89" s="11">
        <v>0.58</v>
      </c>
      <c r="Q89" s="11">
        <v>0.57</v>
      </c>
    </row>
    <row r="90" spans="1:17" ht="38.25">
      <c r="A90" s="18"/>
      <c r="B90" s="16" t="s">
        <v>132</v>
      </c>
      <c r="C90" s="11">
        <v>661.8</v>
      </c>
      <c r="D90" s="11">
        <v>693.94</v>
      </c>
      <c r="E90" s="11">
        <f t="shared" si="20"/>
        <v>396.89</v>
      </c>
      <c r="F90" s="11"/>
      <c r="G90" s="11">
        <v>80.96</v>
      </c>
      <c r="H90" s="11">
        <v>148.59</v>
      </c>
      <c r="I90" s="11">
        <v>34.53</v>
      </c>
      <c r="J90" s="11">
        <v>46.28</v>
      </c>
      <c r="K90" s="11">
        <v>7.14</v>
      </c>
      <c r="L90" s="11">
        <v>-6.11</v>
      </c>
      <c r="M90" s="11"/>
      <c r="N90" s="11">
        <v>35.2</v>
      </c>
      <c r="O90" s="11"/>
      <c r="P90" s="11">
        <v>50.3</v>
      </c>
      <c r="Q90" s="11"/>
    </row>
    <row r="91" spans="1:17" ht="76.5">
      <c r="A91" s="18"/>
      <c r="B91" s="16" t="s">
        <v>189</v>
      </c>
      <c r="C91" s="11"/>
      <c r="D91" s="11"/>
      <c r="E91" s="11">
        <f t="shared" si="20"/>
        <v>6.6</v>
      </c>
      <c r="F91" s="11"/>
      <c r="G91" s="11"/>
      <c r="H91" s="11"/>
      <c r="I91" s="11"/>
      <c r="J91" s="11"/>
      <c r="K91" s="11">
        <v>1.1</v>
      </c>
      <c r="L91" s="11"/>
      <c r="M91" s="11"/>
      <c r="N91" s="11"/>
      <c r="O91" s="11">
        <v>5.5</v>
      </c>
      <c r="P91" s="11"/>
      <c r="Q91" s="11"/>
    </row>
    <row r="92" spans="1:17" ht="63" customHeight="1">
      <c r="A92" s="18"/>
      <c r="B92" s="16" t="s">
        <v>133</v>
      </c>
      <c r="C92" s="11">
        <v>100</v>
      </c>
      <c r="D92" s="11"/>
      <c r="E92" s="11">
        <f t="shared" si="20"/>
        <v>124.29</v>
      </c>
      <c r="F92" s="11"/>
      <c r="G92" s="11"/>
      <c r="H92" s="11">
        <v>21.25</v>
      </c>
      <c r="I92" s="11"/>
      <c r="J92" s="11"/>
      <c r="K92" s="11"/>
      <c r="L92" s="11">
        <v>0.08</v>
      </c>
      <c r="M92" s="11">
        <v>52.46</v>
      </c>
      <c r="N92" s="11">
        <v>50.5</v>
      </c>
      <c r="O92" s="11"/>
      <c r="P92" s="11"/>
      <c r="Q92" s="11"/>
    </row>
    <row r="93" spans="1:17" ht="44.25" customHeight="1">
      <c r="A93" s="18"/>
      <c r="B93" s="16" t="s">
        <v>213</v>
      </c>
      <c r="C93" s="11">
        <v>1473.7</v>
      </c>
      <c r="D93" s="11">
        <v>1138.82</v>
      </c>
      <c r="E93" s="11">
        <f t="shared" si="20"/>
        <v>1380.1</v>
      </c>
      <c r="F93" s="11"/>
      <c r="G93" s="11">
        <v>129.49</v>
      </c>
      <c r="H93" s="11">
        <v>204.09</v>
      </c>
      <c r="I93" s="11">
        <v>251.07</v>
      </c>
      <c r="J93" s="11"/>
      <c r="K93" s="11">
        <v>1.87</v>
      </c>
      <c r="L93" s="11">
        <v>340.79</v>
      </c>
      <c r="M93" s="11">
        <v>64.08</v>
      </c>
      <c r="N93" s="11">
        <v>336.49</v>
      </c>
      <c r="O93" s="11">
        <v>52.22</v>
      </c>
      <c r="P93" s="11"/>
      <c r="Q93" s="11"/>
    </row>
    <row r="94" spans="1:17" ht="21.75" customHeight="1">
      <c r="A94" s="18"/>
      <c r="B94" s="16" t="s">
        <v>159</v>
      </c>
      <c r="C94" s="11">
        <v>122.88</v>
      </c>
      <c r="D94" s="11">
        <v>257.57</v>
      </c>
      <c r="E94" s="11">
        <f t="shared" si="20"/>
        <v>46.38</v>
      </c>
      <c r="F94" s="11">
        <v>1.53</v>
      </c>
      <c r="G94" s="11">
        <v>3.95</v>
      </c>
      <c r="H94" s="11">
        <v>9.34</v>
      </c>
      <c r="I94" s="11">
        <v>10.19</v>
      </c>
      <c r="J94" s="11">
        <v>4.35</v>
      </c>
      <c r="K94" s="11">
        <v>7.67</v>
      </c>
      <c r="L94" s="11">
        <v>5.68</v>
      </c>
      <c r="M94" s="11">
        <v>3.67</v>
      </c>
      <c r="N94" s="11"/>
      <c r="O94" s="11"/>
      <c r="P94" s="11"/>
      <c r="Q94" s="11"/>
    </row>
    <row r="95" spans="1:17" ht="30.75" customHeight="1">
      <c r="A95" s="18"/>
      <c r="B95" s="16" t="s">
        <v>210</v>
      </c>
      <c r="C95" s="11"/>
      <c r="D95" s="11"/>
      <c r="E95" s="11">
        <f t="shared" si="20"/>
        <v>9.57</v>
      </c>
      <c r="F95" s="11"/>
      <c r="G95" s="11"/>
      <c r="H95" s="11"/>
      <c r="I95" s="11"/>
      <c r="J95" s="11"/>
      <c r="K95" s="11">
        <v>6.8</v>
      </c>
      <c r="L95" s="11">
        <v>0.59</v>
      </c>
      <c r="M95" s="11">
        <v>0.07</v>
      </c>
      <c r="N95" s="11"/>
      <c r="O95" s="11">
        <v>0.11</v>
      </c>
      <c r="P95" s="11">
        <v>1</v>
      </c>
      <c r="Q95" s="11">
        <v>1</v>
      </c>
    </row>
    <row r="96" spans="1:17" ht="12.75">
      <c r="A96" s="18"/>
      <c r="B96" s="16"/>
      <c r="C96" s="11"/>
      <c r="D96" s="11"/>
      <c r="E96" s="11"/>
      <c r="F96" s="3">
        <v>1</v>
      </c>
      <c r="G96" s="3">
        <v>2</v>
      </c>
      <c r="H96" s="3">
        <v>3</v>
      </c>
      <c r="I96" s="3">
        <v>4</v>
      </c>
      <c r="J96" s="3">
        <v>5</v>
      </c>
      <c r="K96" s="3">
        <v>6</v>
      </c>
      <c r="L96" s="3">
        <v>7</v>
      </c>
      <c r="M96" s="3">
        <v>8</v>
      </c>
      <c r="N96" s="3">
        <v>9</v>
      </c>
      <c r="O96" s="3">
        <v>10</v>
      </c>
      <c r="P96" s="3">
        <v>11</v>
      </c>
      <c r="Q96" s="3">
        <v>12</v>
      </c>
    </row>
    <row r="97" spans="1:17" ht="36.75" customHeight="1">
      <c r="A97" s="18">
        <v>3</v>
      </c>
      <c r="B97" s="16" t="s">
        <v>62</v>
      </c>
      <c r="C97" s="11">
        <f>C9-C26</f>
        <v>-7.06</v>
      </c>
      <c r="D97" s="11">
        <f>D9-D26</f>
        <v>-179.59</v>
      </c>
      <c r="E97" s="11">
        <f t="shared" si="20"/>
        <v>64.51</v>
      </c>
      <c r="F97" s="11">
        <f aca="true" t="shared" si="21" ref="F97:Q97">F9-F26</f>
        <v>49.33</v>
      </c>
      <c r="G97" s="11">
        <f t="shared" si="21"/>
        <v>-19.5</v>
      </c>
      <c r="H97" s="11">
        <f t="shared" si="21"/>
        <v>-155.52</v>
      </c>
      <c r="I97" s="11">
        <f t="shared" si="21"/>
        <v>-63</v>
      </c>
      <c r="J97" s="11">
        <f t="shared" si="21"/>
        <v>47.88</v>
      </c>
      <c r="K97" s="11">
        <f t="shared" si="21"/>
        <v>23.2</v>
      </c>
      <c r="L97" s="11">
        <f t="shared" si="21"/>
        <v>-7.43</v>
      </c>
      <c r="M97" s="11">
        <f t="shared" si="21"/>
        <v>102.43</v>
      </c>
      <c r="N97" s="11">
        <f t="shared" si="21"/>
        <v>-9.28</v>
      </c>
      <c r="O97" s="11">
        <f t="shared" si="21"/>
        <v>54.82</v>
      </c>
      <c r="P97" s="11">
        <f t="shared" si="21"/>
        <v>0.13</v>
      </c>
      <c r="Q97" s="11">
        <f t="shared" si="21"/>
        <v>41.45</v>
      </c>
    </row>
    <row r="98" spans="1:18" ht="28.5" customHeight="1">
      <c r="A98" s="18"/>
      <c r="B98" s="16" t="s">
        <v>180</v>
      </c>
      <c r="C98" s="11">
        <f>C10-C27</f>
        <v>74.56</v>
      </c>
      <c r="D98" s="11">
        <f>D10-D27</f>
        <v>101.52</v>
      </c>
      <c r="E98" s="11">
        <f t="shared" si="20"/>
        <v>0</v>
      </c>
      <c r="F98" s="11">
        <f aca="true" t="shared" si="22" ref="F98:Q98">F10-F27</f>
        <v>49.89</v>
      </c>
      <c r="G98" s="11">
        <f t="shared" si="22"/>
        <v>-28.07</v>
      </c>
      <c r="H98" s="11">
        <f t="shared" si="22"/>
        <v>-121.98</v>
      </c>
      <c r="I98" s="11">
        <f t="shared" si="22"/>
        <v>-2.76</v>
      </c>
      <c r="J98" s="11">
        <f t="shared" si="22"/>
        <v>-5.04</v>
      </c>
      <c r="K98" s="11">
        <f t="shared" si="22"/>
        <v>13.99</v>
      </c>
      <c r="L98" s="11">
        <f t="shared" si="22"/>
        <v>53.87</v>
      </c>
      <c r="M98" s="11">
        <f t="shared" si="22"/>
        <v>-1.93</v>
      </c>
      <c r="N98" s="11">
        <f t="shared" si="22"/>
        <v>-37.58</v>
      </c>
      <c r="O98" s="11">
        <f t="shared" si="22"/>
        <v>40.89</v>
      </c>
      <c r="P98" s="11">
        <f t="shared" si="22"/>
        <v>-5.1</v>
      </c>
      <c r="Q98" s="11">
        <f t="shared" si="22"/>
        <v>43.82</v>
      </c>
      <c r="R98" s="13"/>
    </row>
    <row r="99" spans="1:17" ht="41.25" customHeight="1">
      <c r="A99" s="18"/>
      <c r="B99" s="16" t="s">
        <v>120</v>
      </c>
      <c r="C99" s="11">
        <f>C12-C28</f>
        <v>7.2</v>
      </c>
      <c r="D99" s="11">
        <f>D12-D28</f>
        <v>6.31</v>
      </c>
      <c r="E99" s="11">
        <f t="shared" si="20"/>
        <v>0.63</v>
      </c>
      <c r="F99" s="11">
        <f aca="true" t="shared" si="23" ref="F99:Q99">F12-F28</f>
        <v>1.31</v>
      </c>
      <c r="G99" s="11">
        <f t="shared" si="23"/>
        <v>-2.34</v>
      </c>
      <c r="H99" s="11">
        <f t="shared" si="23"/>
        <v>0.5</v>
      </c>
      <c r="I99" s="11">
        <f t="shared" si="23"/>
        <v>0.35</v>
      </c>
      <c r="J99" s="11">
        <f t="shared" si="23"/>
        <v>0.49</v>
      </c>
      <c r="K99" s="11">
        <f t="shared" si="23"/>
        <v>0.51</v>
      </c>
      <c r="L99" s="11">
        <f t="shared" si="23"/>
        <v>0.52</v>
      </c>
      <c r="M99" s="11">
        <f t="shared" si="23"/>
        <v>0.41</v>
      </c>
      <c r="N99" s="11">
        <f t="shared" si="23"/>
        <v>-0.26</v>
      </c>
      <c r="O99" s="11">
        <f t="shared" si="23"/>
        <v>-0.29</v>
      </c>
      <c r="P99" s="11">
        <f t="shared" si="23"/>
        <v>-0.29</v>
      </c>
      <c r="Q99" s="11">
        <f t="shared" si="23"/>
        <v>-0.28</v>
      </c>
    </row>
    <row r="100" spans="1:17" ht="15.75" customHeight="1">
      <c r="A100" s="18"/>
      <c r="B100" s="16" t="s">
        <v>157</v>
      </c>
      <c r="C100" s="11">
        <f>C13-C29</f>
        <v>-88.82</v>
      </c>
      <c r="D100" s="11">
        <f>D13-D29</f>
        <v>-287.42</v>
      </c>
      <c r="E100" s="11">
        <f t="shared" si="20"/>
        <v>63.88</v>
      </c>
      <c r="F100" s="11">
        <f>F13-F29</f>
        <v>-1.87</v>
      </c>
      <c r="G100" s="11">
        <f aca="true" t="shared" si="24" ref="G100:Q100">G13-G29</f>
        <v>10.91</v>
      </c>
      <c r="H100" s="11">
        <f t="shared" si="24"/>
        <v>-34.04</v>
      </c>
      <c r="I100" s="11">
        <f t="shared" si="24"/>
        <v>-60.59</v>
      </c>
      <c r="J100" s="11">
        <f t="shared" si="24"/>
        <v>52.43</v>
      </c>
      <c r="K100" s="11">
        <f t="shared" si="24"/>
        <v>8.7</v>
      </c>
      <c r="L100" s="11">
        <f t="shared" si="24"/>
        <v>-61.82</v>
      </c>
      <c r="M100" s="11">
        <f t="shared" si="24"/>
        <v>103.95</v>
      </c>
      <c r="N100" s="11">
        <f t="shared" si="24"/>
        <v>28.56</v>
      </c>
      <c r="O100" s="11">
        <f t="shared" si="24"/>
        <v>14.22</v>
      </c>
      <c r="P100" s="11">
        <f t="shared" si="24"/>
        <v>5.52</v>
      </c>
      <c r="Q100" s="11">
        <f t="shared" si="24"/>
        <v>-2.09</v>
      </c>
    </row>
    <row r="101" spans="1:17" ht="25.5">
      <c r="A101" s="18">
        <v>4</v>
      </c>
      <c r="B101" s="16" t="s">
        <v>60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17" ht="25.5">
      <c r="A102" s="18">
        <v>5</v>
      </c>
      <c r="B102" s="16" t="s">
        <v>61</v>
      </c>
      <c r="C102" s="11">
        <f aca="true" t="shared" si="25" ref="C102:Q102">C97+C101</f>
        <v>-7.06</v>
      </c>
      <c r="D102" s="11">
        <f t="shared" si="25"/>
        <v>-179.59</v>
      </c>
      <c r="E102" s="11">
        <f t="shared" si="25"/>
        <v>64.51</v>
      </c>
      <c r="F102" s="11">
        <f t="shared" si="25"/>
        <v>49.33</v>
      </c>
      <c r="G102" s="11">
        <f t="shared" si="25"/>
        <v>-19.5</v>
      </c>
      <c r="H102" s="11">
        <f t="shared" si="25"/>
        <v>-155.52</v>
      </c>
      <c r="I102" s="11">
        <f t="shared" si="25"/>
        <v>-63</v>
      </c>
      <c r="J102" s="11">
        <f t="shared" si="25"/>
        <v>47.88</v>
      </c>
      <c r="K102" s="11">
        <f t="shared" si="25"/>
        <v>23.2</v>
      </c>
      <c r="L102" s="11">
        <f t="shared" si="25"/>
        <v>-7.43</v>
      </c>
      <c r="M102" s="11">
        <f t="shared" si="25"/>
        <v>102.43</v>
      </c>
      <c r="N102" s="11">
        <f t="shared" si="25"/>
        <v>-9.28</v>
      </c>
      <c r="O102" s="11">
        <f t="shared" si="25"/>
        <v>54.82</v>
      </c>
      <c r="P102" s="11">
        <f t="shared" si="25"/>
        <v>0.13</v>
      </c>
      <c r="Q102" s="11">
        <f t="shared" si="25"/>
        <v>41.45</v>
      </c>
    </row>
    <row r="103" ht="12.75">
      <c r="A103" s="19"/>
    </row>
    <row r="104" spans="1:7" ht="12.75">
      <c r="A104" s="19"/>
      <c r="B104" s="1" t="s">
        <v>26</v>
      </c>
      <c r="C104" s="12"/>
      <c r="D104" s="12"/>
      <c r="E104" s="12"/>
      <c r="F104" s="12" t="s">
        <v>28</v>
      </c>
      <c r="G104" s="12"/>
    </row>
    <row r="105" ht="12.75">
      <c r="A105" s="19"/>
    </row>
    <row r="106" spans="1:7" ht="12.75">
      <c r="A106" s="19"/>
      <c r="B106" s="1" t="s">
        <v>27</v>
      </c>
      <c r="C106" s="12"/>
      <c r="D106" s="12"/>
      <c r="E106" s="12"/>
      <c r="F106" s="12" t="s">
        <v>29</v>
      </c>
      <c r="G106" s="12"/>
    </row>
    <row r="107" spans="1:7" ht="12.75">
      <c r="A107" s="19"/>
      <c r="B107" s="1"/>
      <c r="C107" s="12"/>
      <c r="D107" s="12"/>
      <c r="E107" s="12"/>
      <c r="F107" s="12"/>
      <c r="G107" s="12"/>
    </row>
    <row r="108" spans="1:7" ht="12.75">
      <c r="A108" s="19"/>
      <c r="B108" s="1" t="s">
        <v>186</v>
      </c>
      <c r="C108" s="12"/>
      <c r="D108" s="12"/>
      <c r="E108" s="12"/>
      <c r="F108" s="12" t="s">
        <v>187</v>
      </c>
      <c r="G108" s="12"/>
    </row>
    <row r="109" ht="12.75">
      <c r="A109" s="19"/>
    </row>
    <row r="110" ht="12.75">
      <c r="A110" s="19"/>
    </row>
  </sheetData>
  <mergeCells count="5">
    <mergeCell ref="F7:Q7"/>
    <mergeCell ref="A7:A8"/>
    <mergeCell ref="B7:B8"/>
    <mergeCell ref="C7:D7"/>
    <mergeCell ref="E7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9"/>
  <sheetViews>
    <sheetView workbookViewId="0" topLeftCell="A20">
      <selection activeCell="M24" sqref="M24"/>
    </sheetView>
  </sheetViews>
  <sheetFormatPr defaultColWidth="9.00390625" defaultRowHeight="12.75"/>
  <cols>
    <col min="1" max="1" width="5.375" style="0" customWidth="1"/>
    <col min="2" max="2" width="20.125" style="0" customWidth="1"/>
    <col min="3" max="3" width="7.375" style="0" customWidth="1"/>
    <col min="4" max="4" width="7.625" style="0" customWidth="1"/>
    <col min="5" max="5" width="7.25390625" style="0" customWidth="1"/>
    <col min="6" max="6" width="6.875" style="0" customWidth="1"/>
    <col min="7" max="7" width="6.375" style="0" customWidth="1"/>
    <col min="8" max="8" width="6.875" style="0" customWidth="1"/>
    <col min="9" max="9" width="6.75390625" style="0" customWidth="1"/>
    <col min="10" max="10" width="6.875" style="0" customWidth="1"/>
    <col min="11" max="11" width="7.25390625" style="0" customWidth="1"/>
    <col min="12" max="12" width="6.75390625" style="0" customWidth="1"/>
    <col min="13" max="13" width="7.125" style="0" customWidth="1"/>
    <col min="14" max="14" width="6.75390625" style="0" customWidth="1"/>
    <col min="15" max="15" width="6.875" style="0" customWidth="1"/>
    <col min="16" max="17" width="7.125" style="0" customWidth="1"/>
  </cols>
  <sheetData>
    <row r="1" ht="12.75">
      <c r="M1" t="s">
        <v>172</v>
      </c>
    </row>
    <row r="3" spans="1:17" ht="12.75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 t="s">
        <v>15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Q5" s="1"/>
    </row>
    <row r="6" spans="1:17" ht="12.75">
      <c r="A6" s="1" t="s">
        <v>162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1"/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 t="s">
        <v>12</v>
      </c>
      <c r="Q7" s="1"/>
    </row>
    <row r="8" spans="1:17" ht="35.25" customHeight="1">
      <c r="A8" s="24" t="s">
        <v>5</v>
      </c>
      <c r="B8" s="24" t="s">
        <v>0</v>
      </c>
      <c r="C8" s="24" t="s">
        <v>1</v>
      </c>
      <c r="D8" s="24"/>
      <c r="E8" s="24" t="s">
        <v>3</v>
      </c>
      <c r="F8" s="24" t="s">
        <v>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20.25" customHeight="1">
      <c r="A9" s="24"/>
      <c r="B9" s="24"/>
      <c r="C9" s="3" t="s">
        <v>2</v>
      </c>
      <c r="D9" s="2" t="s">
        <v>182</v>
      </c>
      <c r="E9" s="24"/>
      <c r="F9" s="3">
        <v>1</v>
      </c>
      <c r="G9" s="3">
        <v>2</v>
      </c>
      <c r="H9" s="3">
        <v>3</v>
      </c>
      <c r="I9" s="3">
        <v>4</v>
      </c>
      <c r="J9" s="3">
        <v>5</v>
      </c>
      <c r="K9" s="3">
        <v>6</v>
      </c>
      <c r="L9" s="3">
        <v>7</v>
      </c>
      <c r="M9" s="3">
        <v>8</v>
      </c>
      <c r="N9" s="3">
        <v>9</v>
      </c>
      <c r="O9" s="3">
        <v>10</v>
      </c>
      <c r="P9" s="3">
        <v>11</v>
      </c>
      <c r="Q9" s="3">
        <v>12</v>
      </c>
    </row>
    <row r="10" spans="1:17" ht="20.25" customHeight="1">
      <c r="A10" s="17" t="s">
        <v>30</v>
      </c>
      <c r="B10" s="11" t="s">
        <v>18</v>
      </c>
      <c r="C10" s="11">
        <f>C11+C12</f>
        <v>308.4</v>
      </c>
      <c r="D10" s="11">
        <f>D11+D12</f>
        <v>337.61</v>
      </c>
      <c r="E10" s="11">
        <f aca="true" t="shared" si="0" ref="E10:E53">F10+G10+H10+I10+J10+K10+L10+M10+N10+O10+P10+Q10</f>
        <v>2214.39</v>
      </c>
      <c r="F10" s="11">
        <f>F11+F12</f>
        <v>179.34</v>
      </c>
      <c r="G10" s="11">
        <f aca="true" t="shared" si="1" ref="G10:Q10">G11+G12</f>
        <v>183.83</v>
      </c>
      <c r="H10" s="11">
        <f t="shared" si="1"/>
        <v>189.22</v>
      </c>
      <c r="I10" s="11">
        <f t="shared" si="1"/>
        <v>183.96</v>
      </c>
      <c r="J10" s="11">
        <f t="shared" si="1"/>
        <v>185.73</v>
      </c>
      <c r="K10" s="11">
        <f t="shared" si="1"/>
        <v>184.39</v>
      </c>
      <c r="L10" s="11">
        <f t="shared" si="1"/>
        <v>184.64</v>
      </c>
      <c r="M10" s="11">
        <f t="shared" si="1"/>
        <v>185.53</v>
      </c>
      <c r="N10" s="11">
        <f t="shared" si="1"/>
        <v>184.6</v>
      </c>
      <c r="O10" s="11">
        <f t="shared" si="1"/>
        <v>184.5</v>
      </c>
      <c r="P10" s="11">
        <f t="shared" si="1"/>
        <v>190.49</v>
      </c>
      <c r="Q10" s="11">
        <f t="shared" si="1"/>
        <v>178.16</v>
      </c>
    </row>
    <row r="11" spans="1:17" ht="25.5">
      <c r="A11" s="17" t="s">
        <v>14</v>
      </c>
      <c r="B11" s="16" t="s">
        <v>32</v>
      </c>
      <c r="C11" s="11"/>
      <c r="D11" s="11"/>
      <c r="E11" s="11">
        <f t="shared" si="0"/>
        <v>1887.06</v>
      </c>
      <c r="F11" s="11">
        <v>157.16</v>
      </c>
      <c r="G11" s="11">
        <v>157.29</v>
      </c>
      <c r="H11" s="11">
        <v>157.25</v>
      </c>
      <c r="I11" s="11">
        <v>157.29</v>
      </c>
      <c r="J11" s="11">
        <v>157.17</v>
      </c>
      <c r="K11" s="11">
        <v>157.35</v>
      </c>
      <c r="L11" s="11">
        <v>157.61</v>
      </c>
      <c r="M11" s="11">
        <v>157.14</v>
      </c>
      <c r="N11" s="11">
        <v>157.2</v>
      </c>
      <c r="O11" s="11">
        <v>157.2</v>
      </c>
      <c r="P11" s="11">
        <v>157.2</v>
      </c>
      <c r="Q11" s="11">
        <v>157.2</v>
      </c>
    </row>
    <row r="12" spans="1:17" ht="25.5">
      <c r="A12" s="17" t="s">
        <v>33</v>
      </c>
      <c r="B12" s="16" t="s">
        <v>34</v>
      </c>
      <c r="C12" s="11">
        <f>C13+C14</f>
        <v>308.4</v>
      </c>
      <c r="D12" s="11">
        <f>D13+D14</f>
        <v>337.61</v>
      </c>
      <c r="E12" s="11">
        <f t="shared" si="0"/>
        <v>327.33</v>
      </c>
      <c r="F12" s="11">
        <f>F13+F14</f>
        <v>22.18</v>
      </c>
      <c r="G12" s="11">
        <f aca="true" t="shared" si="2" ref="G12:Q12">G13+G14</f>
        <v>26.54</v>
      </c>
      <c r="H12" s="11">
        <f t="shared" si="2"/>
        <v>31.97</v>
      </c>
      <c r="I12" s="11">
        <f t="shared" si="2"/>
        <v>26.67</v>
      </c>
      <c r="J12" s="11">
        <f t="shared" si="2"/>
        <v>28.56</v>
      </c>
      <c r="K12" s="11">
        <f t="shared" si="2"/>
        <v>27.04</v>
      </c>
      <c r="L12" s="11">
        <f t="shared" si="2"/>
        <v>27.03</v>
      </c>
      <c r="M12" s="11">
        <f t="shared" si="2"/>
        <v>28.39</v>
      </c>
      <c r="N12" s="11">
        <f t="shared" si="2"/>
        <v>27.4</v>
      </c>
      <c r="O12" s="11">
        <f t="shared" si="2"/>
        <v>27.3</v>
      </c>
      <c r="P12" s="11">
        <f t="shared" si="2"/>
        <v>33.29</v>
      </c>
      <c r="Q12" s="11">
        <f t="shared" si="2"/>
        <v>20.96</v>
      </c>
    </row>
    <row r="13" spans="1:17" ht="12.75">
      <c r="A13" s="17"/>
      <c r="B13" s="16" t="s">
        <v>35</v>
      </c>
      <c r="C13" s="11">
        <v>283.5</v>
      </c>
      <c r="D13" s="11">
        <v>310.23</v>
      </c>
      <c r="E13" s="11">
        <f t="shared" si="0"/>
        <v>300.82</v>
      </c>
      <c r="F13" s="11">
        <v>20.38</v>
      </c>
      <c r="G13" s="11">
        <v>24.39</v>
      </c>
      <c r="H13" s="11">
        <v>29.37</v>
      </c>
      <c r="I13" s="11">
        <v>24.51</v>
      </c>
      <c r="J13" s="11">
        <v>26.24</v>
      </c>
      <c r="K13" s="11">
        <v>24.86</v>
      </c>
      <c r="L13" s="11">
        <v>24.83</v>
      </c>
      <c r="M13" s="11">
        <v>26.09</v>
      </c>
      <c r="N13" s="11">
        <v>25.2</v>
      </c>
      <c r="O13" s="11">
        <v>25.1</v>
      </c>
      <c r="P13" s="11">
        <v>30.59</v>
      </c>
      <c r="Q13" s="11">
        <v>19.26</v>
      </c>
    </row>
    <row r="14" spans="1:17" ht="12.75">
      <c r="A14" s="17"/>
      <c r="B14" s="16" t="s">
        <v>36</v>
      </c>
      <c r="C14" s="11">
        <v>24.9</v>
      </c>
      <c r="D14" s="11">
        <v>27.38</v>
      </c>
      <c r="E14" s="11">
        <f t="shared" si="0"/>
        <v>26.51</v>
      </c>
      <c r="F14" s="11">
        <v>1.8</v>
      </c>
      <c r="G14" s="11">
        <v>2.15</v>
      </c>
      <c r="H14" s="11">
        <v>2.6</v>
      </c>
      <c r="I14" s="11">
        <v>2.16</v>
      </c>
      <c r="J14" s="11">
        <v>2.32</v>
      </c>
      <c r="K14" s="11">
        <v>2.18</v>
      </c>
      <c r="L14" s="11">
        <v>2.2</v>
      </c>
      <c r="M14" s="11">
        <v>2.3</v>
      </c>
      <c r="N14" s="11">
        <v>2.2</v>
      </c>
      <c r="O14" s="11">
        <v>2.2</v>
      </c>
      <c r="P14" s="11">
        <v>2.7</v>
      </c>
      <c r="Q14" s="11">
        <v>1.7</v>
      </c>
    </row>
    <row r="15" spans="1:17" ht="19.5" customHeight="1">
      <c r="A15" s="18">
        <v>2</v>
      </c>
      <c r="B15" s="11" t="s">
        <v>31</v>
      </c>
      <c r="C15" s="11">
        <f>C18+C21+C24+C28+C31+C34+C37+C40+C43+C47</f>
        <v>241.18</v>
      </c>
      <c r="D15" s="11">
        <f>D18+D21+D24+D28+D31+D34+D37+D40+D43+D47</f>
        <v>199.08</v>
      </c>
      <c r="E15" s="11">
        <f t="shared" si="0"/>
        <v>2174.29</v>
      </c>
      <c r="F15" s="11">
        <f>F18+F21+F24+F28+F31+F34+F37+F40+F43+F47</f>
        <v>190.85</v>
      </c>
      <c r="G15" s="11">
        <f aca="true" t="shared" si="3" ref="G15:Q15">G18+G21+G24+G28+G31+G34+G37+G40+G43+G47</f>
        <v>160.7</v>
      </c>
      <c r="H15" s="11">
        <f t="shared" si="3"/>
        <v>170.9</v>
      </c>
      <c r="I15" s="11">
        <f t="shared" si="3"/>
        <v>167.71</v>
      </c>
      <c r="J15" s="11">
        <f t="shared" si="3"/>
        <v>176.32</v>
      </c>
      <c r="K15" s="11">
        <f t="shared" si="3"/>
        <v>168.6</v>
      </c>
      <c r="L15" s="11">
        <f t="shared" si="3"/>
        <v>189.04</v>
      </c>
      <c r="M15" s="11">
        <f t="shared" si="3"/>
        <v>175.42</v>
      </c>
      <c r="N15" s="11">
        <f t="shared" si="3"/>
        <v>190.74</v>
      </c>
      <c r="O15" s="11">
        <f t="shared" si="3"/>
        <v>190.68</v>
      </c>
      <c r="P15" s="11">
        <f t="shared" si="3"/>
        <v>192.7</v>
      </c>
      <c r="Q15" s="11">
        <f t="shared" si="3"/>
        <v>200.63</v>
      </c>
    </row>
    <row r="16" spans="1:17" ht="25.5">
      <c r="A16" s="18"/>
      <c r="B16" s="16" t="s">
        <v>105</v>
      </c>
      <c r="C16" s="11"/>
      <c r="D16" s="11"/>
      <c r="E16" s="11">
        <f t="shared" si="0"/>
        <v>1909.86</v>
      </c>
      <c r="F16" s="11">
        <f>F19+F22+F26+F29+F32+F35+F38+F41+F44+F48</f>
        <v>169.51</v>
      </c>
      <c r="G16" s="11">
        <f aca="true" t="shared" si="4" ref="G16:Q16">G19+G22+G26+G29+G32+G35+G38+G41+G44+G48</f>
        <v>140.26</v>
      </c>
      <c r="H16" s="11">
        <f t="shared" si="4"/>
        <v>150.51</v>
      </c>
      <c r="I16" s="11">
        <f t="shared" si="4"/>
        <v>146.96</v>
      </c>
      <c r="J16" s="11">
        <f t="shared" si="4"/>
        <v>154.42</v>
      </c>
      <c r="K16" s="11">
        <f t="shared" si="4"/>
        <v>147.73</v>
      </c>
      <c r="L16" s="11">
        <f t="shared" si="4"/>
        <v>166.97</v>
      </c>
      <c r="M16" s="11">
        <f t="shared" si="4"/>
        <v>154.12</v>
      </c>
      <c r="N16" s="11">
        <f t="shared" si="4"/>
        <v>166.95</v>
      </c>
      <c r="O16" s="11">
        <f t="shared" si="4"/>
        <v>166.99</v>
      </c>
      <c r="P16" s="11">
        <f t="shared" si="4"/>
        <v>168.78</v>
      </c>
      <c r="Q16" s="11">
        <f t="shared" si="4"/>
        <v>176.66</v>
      </c>
    </row>
    <row r="17" spans="1:17" ht="25.5">
      <c r="A17" s="18"/>
      <c r="B17" s="16" t="s">
        <v>106</v>
      </c>
      <c r="C17" s="11">
        <f>C20+C23+C27+C30+C33+C36+C39+C42+C46+C49</f>
        <v>241.18</v>
      </c>
      <c r="D17" s="11">
        <f>D20+D23+D27+D30+D33+D36+D39+D42+D46+D49</f>
        <v>199.08</v>
      </c>
      <c r="E17" s="11">
        <f t="shared" si="0"/>
        <v>264.43</v>
      </c>
      <c r="F17" s="11">
        <f>F20+F23+F27+F30+F33+F36+F39+F42+F46+F49</f>
        <v>21.34</v>
      </c>
      <c r="G17" s="11">
        <f aca="true" t="shared" si="5" ref="G17:Q17">G20+G23+G27+G30+G33+G36+G39+G42+G46+G49</f>
        <v>20.44</v>
      </c>
      <c r="H17" s="11">
        <f t="shared" si="5"/>
        <v>20.39</v>
      </c>
      <c r="I17" s="11">
        <f t="shared" si="5"/>
        <v>20.75</v>
      </c>
      <c r="J17" s="11">
        <f t="shared" si="5"/>
        <v>21.9</v>
      </c>
      <c r="K17" s="11">
        <f t="shared" si="5"/>
        <v>20.87</v>
      </c>
      <c r="L17" s="11">
        <f t="shared" si="5"/>
        <v>22.07</v>
      </c>
      <c r="M17" s="11">
        <f t="shared" si="5"/>
        <v>21.3</v>
      </c>
      <c r="N17" s="11">
        <f t="shared" si="5"/>
        <v>23.79</v>
      </c>
      <c r="O17" s="11">
        <f t="shared" si="5"/>
        <v>23.69</v>
      </c>
      <c r="P17" s="11">
        <f t="shared" si="5"/>
        <v>23.92</v>
      </c>
      <c r="Q17" s="11">
        <f t="shared" si="5"/>
        <v>23.97</v>
      </c>
    </row>
    <row r="18" spans="1:18" ht="15.75" customHeight="1">
      <c r="A18" s="17" t="s">
        <v>20</v>
      </c>
      <c r="B18" s="11" t="s">
        <v>37</v>
      </c>
      <c r="C18" s="11">
        <f>C19+C20</f>
        <v>110.5</v>
      </c>
      <c r="D18" s="11">
        <f>D19+D20</f>
        <v>72.82</v>
      </c>
      <c r="E18" s="11">
        <f t="shared" si="0"/>
        <v>935.97</v>
      </c>
      <c r="F18" s="11">
        <f>F19+F20</f>
        <v>72.45</v>
      </c>
      <c r="G18" s="11">
        <f aca="true" t="shared" si="6" ref="G18:Q18">G19+G20</f>
        <v>70.92</v>
      </c>
      <c r="H18" s="11">
        <f t="shared" si="6"/>
        <v>73.78</v>
      </c>
      <c r="I18" s="11">
        <f t="shared" si="6"/>
        <v>74.91</v>
      </c>
      <c r="J18" s="11">
        <f t="shared" si="6"/>
        <v>79.1</v>
      </c>
      <c r="K18" s="11">
        <f t="shared" si="6"/>
        <v>72.72</v>
      </c>
      <c r="L18" s="11">
        <f t="shared" si="6"/>
        <v>73.55</v>
      </c>
      <c r="M18" s="11">
        <f t="shared" si="6"/>
        <v>73.2</v>
      </c>
      <c r="N18" s="11">
        <f t="shared" si="6"/>
        <v>84.95</v>
      </c>
      <c r="O18" s="11">
        <f t="shared" si="6"/>
        <v>84.95</v>
      </c>
      <c r="P18" s="11">
        <f t="shared" si="6"/>
        <v>84.95</v>
      </c>
      <c r="Q18" s="11">
        <f t="shared" si="6"/>
        <v>90.49</v>
      </c>
      <c r="R18" s="13"/>
    </row>
    <row r="19" spans="1:17" ht="25.5">
      <c r="A19" s="17"/>
      <c r="B19" s="16" t="s">
        <v>105</v>
      </c>
      <c r="C19" s="11"/>
      <c r="D19" s="11"/>
      <c r="E19" s="11">
        <f t="shared" si="0"/>
        <v>821.6</v>
      </c>
      <c r="F19" s="11">
        <v>64.61</v>
      </c>
      <c r="G19" s="11">
        <v>62.06</v>
      </c>
      <c r="H19" s="11">
        <v>64.88</v>
      </c>
      <c r="I19" s="11">
        <v>65.77</v>
      </c>
      <c r="J19" s="11">
        <v>69.42</v>
      </c>
      <c r="K19" s="11">
        <v>63.68</v>
      </c>
      <c r="L19" s="11">
        <v>65.09</v>
      </c>
      <c r="M19" s="11">
        <v>64.31</v>
      </c>
      <c r="N19" s="11">
        <v>74.06</v>
      </c>
      <c r="O19" s="11">
        <v>74.06</v>
      </c>
      <c r="P19" s="11">
        <v>74.06</v>
      </c>
      <c r="Q19" s="11">
        <v>79.6</v>
      </c>
    </row>
    <row r="20" spans="1:17" ht="25.5">
      <c r="A20" s="17"/>
      <c r="B20" s="16" t="s">
        <v>106</v>
      </c>
      <c r="C20" s="11">
        <v>110.5</v>
      </c>
      <c r="D20" s="11">
        <v>72.82</v>
      </c>
      <c r="E20" s="11">
        <f t="shared" si="0"/>
        <v>114.37</v>
      </c>
      <c r="F20" s="11">
        <v>7.84</v>
      </c>
      <c r="G20" s="11">
        <v>8.86</v>
      </c>
      <c r="H20" s="11">
        <v>8.9</v>
      </c>
      <c r="I20" s="11">
        <v>9.14</v>
      </c>
      <c r="J20" s="11">
        <v>9.68</v>
      </c>
      <c r="K20" s="11">
        <v>9.04</v>
      </c>
      <c r="L20" s="11">
        <v>8.46</v>
      </c>
      <c r="M20" s="11">
        <v>8.89</v>
      </c>
      <c r="N20" s="11">
        <v>10.89</v>
      </c>
      <c r="O20" s="11">
        <v>10.89</v>
      </c>
      <c r="P20" s="11">
        <v>10.89</v>
      </c>
      <c r="Q20" s="11">
        <v>10.89</v>
      </c>
    </row>
    <row r="21" spans="1:17" ht="12.75">
      <c r="A21" s="17" t="s">
        <v>21</v>
      </c>
      <c r="B21" s="11" t="s">
        <v>38</v>
      </c>
      <c r="C21" s="11">
        <f>C22+C23</f>
        <v>40.62</v>
      </c>
      <c r="D21" s="11">
        <f>D22+D23</f>
        <v>26.78</v>
      </c>
      <c r="E21" s="11">
        <f t="shared" si="0"/>
        <v>332.67</v>
      </c>
      <c r="F21" s="11">
        <f>F22+F23</f>
        <v>24.98</v>
      </c>
      <c r="G21" s="11">
        <f aca="true" t="shared" si="7" ref="G21:P21">G22+G23</f>
        <v>24.88</v>
      </c>
      <c r="H21" s="11">
        <f t="shared" si="7"/>
        <v>25.4</v>
      </c>
      <c r="I21" s="11">
        <f t="shared" si="7"/>
        <v>25.6</v>
      </c>
      <c r="J21" s="11">
        <f t="shared" si="7"/>
        <v>27.8</v>
      </c>
      <c r="K21" s="11">
        <f t="shared" si="7"/>
        <v>26.41</v>
      </c>
      <c r="L21" s="11">
        <f t="shared" si="7"/>
        <v>25.5</v>
      </c>
      <c r="M21" s="11">
        <f t="shared" si="7"/>
        <v>25.14</v>
      </c>
      <c r="N21" s="11">
        <f t="shared" si="7"/>
        <v>31.23</v>
      </c>
      <c r="O21" s="11">
        <f t="shared" si="7"/>
        <v>31.23</v>
      </c>
      <c r="P21" s="11">
        <f t="shared" si="7"/>
        <v>31.23</v>
      </c>
      <c r="Q21" s="11">
        <f>Q22+Q23</f>
        <v>33.27</v>
      </c>
    </row>
    <row r="22" spans="1:17" ht="25.5">
      <c r="A22" s="17"/>
      <c r="B22" s="16" t="s">
        <v>105</v>
      </c>
      <c r="C22" s="11"/>
      <c r="D22" s="11"/>
      <c r="E22" s="11">
        <f t="shared" si="0"/>
        <v>290.93</v>
      </c>
      <c r="F22" s="11">
        <v>22.1</v>
      </c>
      <c r="G22" s="11">
        <v>21.65</v>
      </c>
      <c r="H22" s="11">
        <v>22.23</v>
      </c>
      <c r="I22" s="11">
        <v>22.23</v>
      </c>
      <c r="J22" s="11">
        <v>24.32</v>
      </c>
      <c r="K22" s="11">
        <v>23.02</v>
      </c>
      <c r="L22" s="11">
        <v>22.45</v>
      </c>
      <c r="M22" s="11">
        <v>21.97</v>
      </c>
      <c r="N22" s="11">
        <v>27.23</v>
      </c>
      <c r="O22" s="11">
        <v>27.23</v>
      </c>
      <c r="P22" s="11">
        <v>27.23</v>
      </c>
      <c r="Q22" s="11">
        <v>29.27</v>
      </c>
    </row>
    <row r="23" spans="1:17" ht="25.5">
      <c r="A23" s="17"/>
      <c r="B23" s="16" t="s">
        <v>106</v>
      </c>
      <c r="C23" s="11">
        <v>40.62</v>
      </c>
      <c r="D23" s="11">
        <v>26.78</v>
      </c>
      <c r="E23" s="11">
        <f t="shared" si="0"/>
        <v>41.74</v>
      </c>
      <c r="F23" s="11">
        <v>2.88</v>
      </c>
      <c r="G23" s="11">
        <v>3.23</v>
      </c>
      <c r="H23" s="11">
        <v>3.17</v>
      </c>
      <c r="I23" s="11">
        <v>3.37</v>
      </c>
      <c r="J23" s="11">
        <v>3.48</v>
      </c>
      <c r="K23" s="11">
        <v>3.39</v>
      </c>
      <c r="L23" s="11">
        <v>3.05</v>
      </c>
      <c r="M23" s="11">
        <v>3.17</v>
      </c>
      <c r="N23" s="11">
        <v>4</v>
      </c>
      <c r="O23" s="11">
        <v>4</v>
      </c>
      <c r="P23" s="11">
        <v>4</v>
      </c>
      <c r="Q23" s="11">
        <v>4</v>
      </c>
    </row>
    <row r="24" spans="1:17" ht="12.75">
      <c r="A24" s="17" t="s">
        <v>22</v>
      </c>
      <c r="B24" s="11" t="s">
        <v>39</v>
      </c>
      <c r="C24" s="11">
        <f>C26+C27</f>
        <v>6.7</v>
      </c>
      <c r="D24" s="11">
        <f>D26+D27</f>
        <v>15.74</v>
      </c>
      <c r="E24" s="11">
        <f t="shared" si="0"/>
        <v>132.58</v>
      </c>
      <c r="F24" s="11">
        <f>F26+F27</f>
        <v>29.48</v>
      </c>
      <c r="G24" s="11">
        <f aca="true" t="shared" si="8" ref="G24:Q24">G26+G27</f>
        <v>8.31</v>
      </c>
      <c r="H24" s="11">
        <f t="shared" si="8"/>
        <v>4.75</v>
      </c>
      <c r="I24" s="11">
        <f t="shared" si="8"/>
        <v>5.7</v>
      </c>
      <c r="J24" s="11">
        <f t="shared" si="8"/>
        <v>5.8</v>
      </c>
      <c r="K24" s="11">
        <f t="shared" si="8"/>
        <v>4.99</v>
      </c>
      <c r="L24" s="11">
        <f t="shared" si="8"/>
        <v>19.42</v>
      </c>
      <c r="M24" s="11">
        <f t="shared" si="8"/>
        <v>10.49</v>
      </c>
      <c r="N24" s="11">
        <f t="shared" si="8"/>
        <v>10.91</v>
      </c>
      <c r="O24" s="11">
        <f t="shared" si="8"/>
        <v>10.91</v>
      </c>
      <c r="P24" s="11">
        <f t="shared" si="8"/>
        <v>10.91</v>
      </c>
      <c r="Q24" s="11">
        <f t="shared" si="8"/>
        <v>10.91</v>
      </c>
    </row>
    <row r="25" spans="1:17" ht="12.75">
      <c r="A25" s="17"/>
      <c r="B25" s="11"/>
      <c r="C25" s="11"/>
      <c r="D25" s="11"/>
      <c r="E25" s="11"/>
      <c r="F25" s="3">
        <v>1</v>
      </c>
      <c r="G25" s="3">
        <v>2</v>
      </c>
      <c r="H25" s="3">
        <v>3</v>
      </c>
      <c r="I25" s="3">
        <v>4</v>
      </c>
      <c r="J25" s="3">
        <v>5</v>
      </c>
      <c r="K25" s="3">
        <v>6</v>
      </c>
      <c r="L25" s="3">
        <v>7</v>
      </c>
      <c r="M25" s="3">
        <v>8</v>
      </c>
      <c r="N25" s="3">
        <v>9</v>
      </c>
      <c r="O25" s="3">
        <v>10</v>
      </c>
      <c r="P25" s="3">
        <v>11</v>
      </c>
      <c r="Q25" s="3">
        <v>12</v>
      </c>
    </row>
    <row r="26" spans="1:17" ht="25.5">
      <c r="A26" s="17"/>
      <c r="B26" s="16" t="s">
        <v>105</v>
      </c>
      <c r="C26" s="11"/>
      <c r="D26" s="11"/>
      <c r="E26" s="11">
        <f t="shared" si="0"/>
        <v>116.55</v>
      </c>
      <c r="F26" s="11">
        <v>26.22</v>
      </c>
      <c r="G26" s="11">
        <v>7.14</v>
      </c>
      <c r="H26" s="11">
        <v>4.09</v>
      </c>
      <c r="I26" s="11">
        <v>4.96</v>
      </c>
      <c r="J26" s="11">
        <v>5.04</v>
      </c>
      <c r="K26" s="11">
        <v>4.9</v>
      </c>
      <c r="L26" s="11">
        <v>16.57</v>
      </c>
      <c r="M26" s="11">
        <v>9.11</v>
      </c>
      <c r="N26" s="11">
        <v>9.63</v>
      </c>
      <c r="O26" s="11">
        <v>9.63</v>
      </c>
      <c r="P26" s="11">
        <v>9.63</v>
      </c>
      <c r="Q26" s="11">
        <v>9.63</v>
      </c>
    </row>
    <row r="27" spans="1:17" ht="25.5">
      <c r="A27" s="17"/>
      <c r="B27" s="16" t="s">
        <v>106</v>
      </c>
      <c r="C27" s="11">
        <v>6.7</v>
      </c>
      <c r="D27" s="11">
        <v>15.74</v>
      </c>
      <c r="E27" s="11">
        <f t="shared" si="0"/>
        <v>16.03</v>
      </c>
      <c r="F27" s="11">
        <v>3.26</v>
      </c>
      <c r="G27" s="11">
        <v>1.17</v>
      </c>
      <c r="H27" s="11">
        <v>0.66</v>
      </c>
      <c r="I27" s="11">
        <v>0.74</v>
      </c>
      <c r="J27" s="11">
        <v>0.76</v>
      </c>
      <c r="K27" s="11">
        <v>0.09</v>
      </c>
      <c r="L27" s="11">
        <v>2.85</v>
      </c>
      <c r="M27" s="11">
        <v>1.38</v>
      </c>
      <c r="N27" s="11">
        <v>1.28</v>
      </c>
      <c r="O27" s="11">
        <v>1.28</v>
      </c>
      <c r="P27" s="11">
        <v>1.28</v>
      </c>
      <c r="Q27" s="11">
        <v>1.28</v>
      </c>
    </row>
    <row r="28" spans="1:17" ht="12.75">
      <c r="A28" s="17" t="s">
        <v>23</v>
      </c>
      <c r="B28" s="11" t="s">
        <v>40</v>
      </c>
      <c r="C28" s="11">
        <f>C29+C30</f>
        <v>55</v>
      </c>
      <c r="D28" s="11">
        <f>D29+D30</f>
        <v>51.83</v>
      </c>
      <c r="E28" s="11">
        <f t="shared" si="0"/>
        <v>452.43</v>
      </c>
      <c r="F28" s="11">
        <f>F29+F30</f>
        <v>40.37</v>
      </c>
      <c r="G28" s="11">
        <f aca="true" t="shared" si="9" ref="G28:Q28">G29+G30</f>
        <v>34.29</v>
      </c>
      <c r="H28" s="11">
        <f t="shared" si="9"/>
        <v>39.75</v>
      </c>
      <c r="I28" s="11">
        <f t="shared" si="9"/>
        <v>38.7</v>
      </c>
      <c r="J28" s="11">
        <f t="shared" si="9"/>
        <v>39.16</v>
      </c>
      <c r="K28" s="11">
        <f t="shared" si="9"/>
        <v>35.9</v>
      </c>
      <c r="L28" s="11">
        <f t="shared" si="9"/>
        <v>36.08</v>
      </c>
      <c r="M28" s="11">
        <f t="shared" si="9"/>
        <v>38.34</v>
      </c>
      <c r="N28" s="11">
        <f t="shared" si="9"/>
        <v>36.46</v>
      </c>
      <c r="O28" s="11">
        <f t="shared" si="9"/>
        <v>36.46</v>
      </c>
      <c r="P28" s="11">
        <f t="shared" si="9"/>
        <v>38.46</v>
      </c>
      <c r="Q28" s="11">
        <f t="shared" si="9"/>
        <v>38.46</v>
      </c>
    </row>
    <row r="29" spans="1:17" ht="25.5">
      <c r="A29" s="17"/>
      <c r="B29" s="16" t="s">
        <v>105</v>
      </c>
      <c r="C29" s="11"/>
      <c r="D29" s="11"/>
      <c r="E29" s="11">
        <f t="shared" si="0"/>
        <v>399.12</v>
      </c>
      <c r="F29" s="11">
        <v>35.96</v>
      </c>
      <c r="G29" s="11">
        <v>29.93</v>
      </c>
      <c r="H29" s="11">
        <v>35.14</v>
      </c>
      <c r="I29" s="11">
        <v>34.01</v>
      </c>
      <c r="J29" s="11">
        <v>34.39</v>
      </c>
      <c r="K29" s="11">
        <v>31.53</v>
      </c>
      <c r="L29" s="11">
        <v>31.92</v>
      </c>
      <c r="M29" s="11">
        <v>33.7</v>
      </c>
      <c r="N29" s="11">
        <v>32.25</v>
      </c>
      <c r="O29" s="11">
        <v>32.25</v>
      </c>
      <c r="P29" s="11">
        <v>34.02</v>
      </c>
      <c r="Q29" s="11">
        <v>34.02</v>
      </c>
    </row>
    <row r="30" spans="1:17" ht="25.5">
      <c r="A30" s="17"/>
      <c r="B30" s="16" t="s">
        <v>106</v>
      </c>
      <c r="C30" s="11">
        <v>55</v>
      </c>
      <c r="D30" s="11">
        <v>51.83</v>
      </c>
      <c r="E30" s="11">
        <f t="shared" si="0"/>
        <v>53.31</v>
      </c>
      <c r="F30" s="11">
        <v>4.41</v>
      </c>
      <c r="G30" s="11">
        <v>4.36</v>
      </c>
      <c r="H30" s="11">
        <v>4.61</v>
      </c>
      <c r="I30" s="11">
        <v>4.69</v>
      </c>
      <c r="J30" s="11">
        <v>4.77</v>
      </c>
      <c r="K30" s="11">
        <v>4.37</v>
      </c>
      <c r="L30" s="11">
        <v>4.16</v>
      </c>
      <c r="M30" s="11">
        <v>4.64</v>
      </c>
      <c r="N30" s="11">
        <v>4.21</v>
      </c>
      <c r="O30" s="11">
        <v>4.21</v>
      </c>
      <c r="P30" s="11">
        <v>4.44</v>
      </c>
      <c r="Q30" s="11">
        <v>4.44</v>
      </c>
    </row>
    <row r="31" spans="1:17" ht="12.75">
      <c r="A31" s="17" t="s">
        <v>24</v>
      </c>
      <c r="B31" s="11" t="s">
        <v>41</v>
      </c>
      <c r="C31" s="11">
        <f>C32+C33</f>
        <v>0.1</v>
      </c>
      <c r="D31" s="11">
        <f>D32+D33</f>
        <v>0.11</v>
      </c>
      <c r="E31" s="11">
        <f t="shared" si="0"/>
        <v>1.65</v>
      </c>
      <c r="F31" s="11">
        <f>F32+F33</f>
        <v>0.18</v>
      </c>
      <c r="G31" s="11">
        <f aca="true" t="shared" si="10" ref="G31:Q31">G32+G33</f>
        <v>0.35</v>
      </c>
      <c r="H31" s="11">
        <f t="shared" si="10"/>
        <v>0.42</v>
      </c>
      <c r="I31" s="11">
        <f t="shared" si="10"/>
        <v>0.17</v>
      </c>
      <c r="J31" s="11">
        <f t="shared" si="10"/>
        <v>0.04</v>
      </c>
      <c r="K31" s="11">
        <f t="shared" si="10"/>
        <v>0.05</v>
      </c>
      <c r="L31" s="11">
        <f t="shared" si="10"/>
        <v>0.06</v>
      </c>
      <c r="M31" s="11">
        <f t="shared" si="10"/>
        <v>0.04</v>
      </c>
      <c r="N31" s="11">
        <f t="shared" si="10"/>
        <v>0.03</v>
      </c>
      <c r="O31" s="11">
        <f t="shared" si="10"/>
        <v>0.06</v>
      </c>
      <c r="P31" s="11">
        <f t="shared" si="10"/>
        <v>0.08</v>
      </c>
      <c r="Q31" s="11">
        <f t="shared" si="10"/>
        <v>0.17</v>
      </c>
    </row>
    <row r="32" spans="1:17" ht="25.5">
      <c r="A32" s="17"/>
      <c r="B32" s="16" t="s">
        <v>105</v>
      </c>
      <c r="C32" s="11"/>
      <c r="D32" s="11"/>
      <c r="E32" s="11">
        <f t="shared" si="0"/>
        <v>1.52</v>
      </c>
      <c r="F32" s="11">
        <v>0.16</v>
      </c>
      <c r="G32" s="11">
        <v>0.33</v>
      </c>
      <c r="H32" s="11">
        <v>0.4</v>
      </c>
      <c r="I32" s="11">
        <v>0.16</v>
      </c>
      <c r="J32" s="11">
        <v>0.04</v>
      </c>
      <c r="K32" s="11">
        <v>0.04</v>
      </c>
      <c r="L32" s="11">
        <v>0.05</v>
      </c>
      <c r="M32" s="11">
        <v>0.04</v>
      </c>
      <c r="N32" s="11">
        <v>0.02</v>
      </c>
      <c r="O32" s="11">
        <v>0.05</v>
      </c>
      <c r="P32" s="11">
        <v>0.07</v>
      </c>
      <c r="Q32" s="11">
        <v>0.16</v>
      </c>
    </row>
    <row r="33" spans="1:17" ht="25.5">
      <c r="A33" s="17"/>
      <c r="B33" s="16" t="s">
        <v>106</v>
      </c>
      <c r="C33" s="11">
        <v>0.1</v>
      </c>
      <c r="D33" s="11">
        <v>0.11</v>
      </c>
      <c r="E33" s="11">
        <f t="shared" si="0"/>
        <v>0.13</v>
      </c>
      <c r="F33" s="11">
        <v>0.02</v>
      </c>
      <c r="G33" s="11">
        <v>0.02</v>
      </c>
      <c r="H33" s="11">
        <v>0.02</v>
      </c>
      <c r="I33" s="11">
        <v>0.01</v>
      </c>
      <c r="J33" s="11"/>
      <c r="K33" s="11">
        <v>0.01</v>
      </c>
      <c r="L33" s="11">
        <v>0.01</v>
      </c>
      <c r="M33" s="11"/>
      <c r="N33" s="11">
        <v>0.01</v>
      </c>
      <c r="O33" s="11">
        <v>0.01</v>
      </c>
      <c r="P33" s="11">
        <v>0.01</v>
      </c>
      <c r="Q33" s="11">
        <v>0.01</v>
      </c>
    </row>
    <row r="34" spans="1:17" ht="12.75">
      <c r="A34" s="17" t="s">
        <v>42</v>
      </c>
      <c r="B34" s="11" t="s">
        <v>43</v>
      </c>
      <c r="C34" s="11">
        <f>C35+C36</f>
        <v>0.1</v>
      </c>
      <c r="D34" s="11">
        <f>D35+D36</f>
        <v>0.08</v>
      </c>
      <c r="E34" s="11">
        <f t="shared" si="0"/>
        <v>3.73</v>
      </c>
      <c r="F34" s="11">
        <f>F35+F36</f>
        <v>0.17</v>
      </c>
      <c r="G34" s="11">
        <f aca="true" t="shared" si="11" ref="G34:Q34">G35+G36</f>
        <v>0.25</v>
      </c>
      <c r="H34" s="11">
        <f t="shared" si="11"/>
        <v>0.28</v>
      </c>
      <c r="I34" s="11">
        <f t="shared" si="11"/>
        <v>0.22</v>
      </c>
      <c r="J34" s="11">
        <f t="shared" si="11"/>
        <v>0.23</v>
      </c>
      <c r="K34" s="11">
        <f t="shared" si="11"/>
        <v>0.25</v>
      </c>
      <c r="L34" s="11">
        <f t="shared" si="11"/>
        <v>0.3</v>
      </c>
      <c r="M34" s="11">
        <f t="shared" si="11"/>
        <v>0.38</v>
      </c>
      <c r="N34" s="11">
        <f t="shared" si="11"/>
        <v>0.35</v>
      </c>
      <c r="O34" s="11">
        <f t="shared" si="11"/>
        <v>0.35</v>
      </c>
      <c r="P34" s="11">
        <f t="shared" si="11"/>
        <v>0.35</v>
      </c>
      <c r="Q34" s="11">
        <f t="shared" si="11"/>
        <v>0.6</v>
      </c>
    </row>
    <row r="35" spans="1:17" ht="25.5">
      <c r="A35" s="17"/>
      <c r="B35" s="16" t="s">
        <v>105</v>
      </c>
      <c r="C35" s="11"/>
      <c r="D35" s="11"/>
      <c r="E35" s="11">
        <f t="shared" si="0"/>
        <v>3.36</v>
      </c>
      <c r="F35" s="11">
        <v>0.15</v>
      </c>
      <c r="G35" s="11">
        <v>0.24</v>
      </c>
      <c r="H35" s="11">
        <v>0.27</v>
      </c>
      <c r="I35" s="11">
        <v>0.21</v>
      </c>
      <c r="J35" s="11">
        <v>0.22</v>
      </c>
      <c r="K35" s="11">
        <v>0.23</v>
      </c>
      <c r="L35" s="11">
        <v>0.29</v>
      </c>
      <c r="M35" s="11">
        <v>0.35</v>
      </c>
      <c r="N35" s="11">
        <v>0.3</v>
      </c>
      <c r="O35" s="11">
        <v>0.3</v>
      </c>
      <c r="P35" s="11">
        <v>0.3</v>
      </c>
      <c r="Q35" s="11">
        <v>0.5</v>
      </c>
    </row>
    <row r="36" spans="1:17" ht="25.5">
      <c r="A36" s="17"/>
      <c r="B36" s="16" t="s">
        <v>106</v>
      </c>
      <c r="C36" s="11">
        <v>0.1</v>
      </c>
      <c r="D36" s="11">
        <v>0.08</v>
      </c>
      <c r="E36" s="11">
        <f t="shared" si="0"/>
        <v>0.37</v>
      </c>
      <c r="F36" s="11">
        <v>0.02</v>
      </c>
      <c r="G36" s="11">
        <v>0.01</v>
      </c>
      <c r="H36" s="11">
        <v>0.01</v>
      </c>
      <c r="I36" s="11">
        <v>0.01</v>
      </c>
      <c r="J36" s="11">
        <v>0.01</v>
      </c>
      <c r="K36" s="11">
        <v>0.02</v>
      </c>
      <c r="L36" s="11">
        <v>0.01</v>
      </c>
      <c r="M36" s="11">
        <v>0.03</v>
      </c>
      <c r="N36" s="11">
        <v>0.05</v>
      </c>
      <c r="O36" s="11">
        <v>0.05</v>
      </c>
      <c r="P36" s="11">
        <v>0.05</v>
      </c>
      <c r="Q36" s="11">
        <v>0.1</v>
      </c>
    </row>
    <row r="37" spans="1:17" ht="12.75">
      <c r="A37" s="17" t="s">
        <v>44</v>
      </c>
      <c r="B37" s="11" t="s">
        <v>45</v>
      </c>
      <c r="C37" s="11">
        <f>C38+C39</f>
        <v>0.66</v>
      </c>
      <c r="D37" s="11">
        <f>D38+D39</f>
        <v>0.58</v>
      </c>
      <c r="E37" s="11">
        <f t="shared" si="0"/>
        <v>1.85</v>
      </c>
      <c r="F37" s="11">
        <f>F38+F39</f>
        <v>0.26</v>
      </c>
      <c r="G37" s="11">
        <f aca="true" t="shared" si="12" ref="G37:Q37">G38+G39</f>
        <v>0.17</v>
      </c>
      <c r="H37" s="11">
        <f t="shared" si="12"/>
        <v>0.13</v>
      </c>
      <c r="I37" s="11">
        <f t="shared" si="12"/>
        <v>0.22</v>
      </c>
      <c r="J37" s="11">
        <f t="shared" si="12"/>
        <v>0.22</v>
      </c>
      <c r="K37" s="11">
        <f t="shared" si="12"/>
        <v>0.12</v>
      </c>
      <c r="L37" s="11">
        <f t="shared" si="12"/>
        <v>0.07</v>
      </c>
      <c r="M37" s="11">
        <f t="shared" si="12"/>
        <v>0.06</v>
      </c>
      <c r="N37" s="11">
        <f t="shared" si="12"/>
        <v>0.15</v>
      </c>
      <c r="O37" s="11">
        <f t="shared" si="12"/>
        <v>0.15</v>
      </c>
      <c r="P37" s="11">
        <f t="shared" si="12"/>
        <v>0.15</v>
      </c>
      <c r="Q37" s="11">
        <f t="shared" si="12"/>
        <v>0.15</v>
      </c>
    </row>
    <row r="38" spans="1:17" ht="25.5">
      <c r="A38" s="17"/>
      <c r="B38" s="16" t="s">
        <v>105</v>
      </c>
      <c r="C38" s="11"/>
      <c r="D38" s="11"/>
      <c r="E38" s="11">
        <f t="shared" si="0"/>
        <v>1.62</v>
      </c>
      <c r="F38" s="11">
        <v>0.23</v>
      </c>
      <c r="G38" s="11">
        <v>0.15</v>
      </c>
      <c r="H38" s="11">
        <v>0.11</v>
      </c>
      <c r="I38" s="11">
        <v>0.22</v>
      </c>
      <c r="J38" s="11">
        <v>0.22</v>
      </c>
      <c r="K38" s="11">
        <v>0.05</v>
      </c>
      <c r="L38" s="11">
        <v>0.07</v>
      </c>
      <c r="M38" s="11">
        <v>0.05</v>
      </c>
      <c r="N38" s="11">
        <v>0.13</v>
      </c>
      <c r="O38" s="11">
        <v>0.13</v>
      </c>
      <c r="P38" s="11">
        <v>0.13</v>
      </c>
      <c r="Q38" s="11">
        <v>0.13</v>
      </c>
    </row>
    <row r="39" spans="1:17" ht="25.5">
      <c r="A39" s="17"/>
      <c r="B39" s="16" t="s">
        <v>106</v>
      </c>
      <c r="C39" s="11">
        <v>0.66</v>
      </c>
      <c r="D39" s="11">
        <v>0.58</v>
      </c>
      <c r="E39" s="11">
        <f t="shared" si="0"/>
        <v>0.23</v>
      </c>
      <c r="F39" s="11">
        <v>0.03</v>
      </c>
      <c r="G39" s="11">
        <v>0.02</v>
      </c>
      <c r="H39" s="11">
        <v>0.02</v>
      </c>
      <c r="I39" s="11"/>
      <c r="J39" s="11"/>
      <c r="K39" s="11">
        <v>0.07</v>
      </c>
      <c r="L39" s="11"/>
      <c r="M39" s="11">
        <v>0.01</v>
      </c>
      <c r="N39" s="11">
        <v>0.02</v>
      </c>
      <c r="O39" s="11">
        <v>0.02</v>
      </c>
      <c r="P39" s="11">
        <v>0.02</v>
      </c>
      <c r="Q39" s="11">
        <v>0.02</v>
      </c>
    </row>
    <row r="40" spans="1:17" ht="25.5">
      <c r="A40" s="17" t="s">
        <v>46</v>
      </c>
      <c r="B40" s="16" t="s">
        <v>47</v>
      </c>
      <c r="C40" s="11">
        <f>C41+C42</f>
        <v>1.37</v>
      </c>
      <c r="D40" s="11">
        <f>D41+D42</f>
        <v>1.37</v>
      </c>
      <c r="E40" s="11">
        <f t="shared" si="0"/>
        <v>30.51</v>
      </c>
      <c r="F40" s="11">
        <f>F41+F42</f>
        <v>2.4</v>
      </c>
      <c r="G40" s="11">
        <f aca="true" t="shared" si="13" ref="G40:Q40">G41+G42</f>
        <v>2.36</v>
      </c>
      <c r="H40" s="11">
        <f t="shared" si="13"/>
        <v>2.49</v>
      </c>
      <c r="I40" s="11">
        <f>I41+I42</f>
        <v>2.55</v>
      </c>
      <c r="J40" s="11">
        <f t="shared" si="13"/>
        <v>2.56</v>
      </c>
      <c r="K40" s="11">
        <f t="shared" si="13"/>
        <v>2.57</v>
      </c>
      <c r="L40" s="11">
        <f t="shared" si="13"/>
        <v>2.57</v>
      </c>
      <c r="M40" s="11">
        <f t="shared" si="13"/>
        <v>2.61</v>
      </c>
      <c r="N40" s="11">
        <f t="shared" si="13"/>
        <v>2.6</v>
      </c>
      <c r="O40" s="11">
        <f t="shared" si="13"/>
        <v>2.6</v>
      </c>
      <c r="P40" s="11">
        <f t="shared" si="13"/>
        <v>2.6</v>
      </c>
      <c r="Q40" s="11">
        <f t="shared" si="13"/>
        <v>2.6</v>
      </c>
    </row>
    <row r="41" spans="1:17" ht="25.5">
      <c r="A41" s="17"/>
      <c r="B41" s="16" t="s">
        <v>105</v>
      </c>
      <c r="C41" s="11"/>
      <c r="D41" s="11"/>
      <c r="E41" s="11">
        <f t="shared" si="0"/>
        <v>26.9</v>
      </c>
      <c r="F41" s="11">
        <v>2.14</v>
      </c>
      <c r="G41" s="11">
        <v>2.06</v>
      </c>
      <c r="H41" s="11">
        <v>2.2</v>
      </c>
      <c r="I41" s="11">
        <v>2.24</v>
      </c>
      <c r="J41" s="11">
        <v>2.25</v>
      </c>
      <c r="K41" s="11">
        <v>2.26</v>
      </c>
      <c r="L41" s="11">
        <v>2.27</v>
      </c>
      <c r="M41" s="11">
        <v>2.28</v>
      </c>
      <c r="N41" s="11">
        <v>2.3</v>
      </c>
      <c r="O41" s="11">
        <v>2.3</v>
      </c>
      <c r="P41" s="11">
        <v>2.3</v>
      </c>
      <c r="Q41" s="11">
        <v>2.3</v>
      </c>
    </row>
    <row r="42" spans="1:17" ht="25.5">
      <c r="A42" s="17"/>
      <c r="B42" s="16" t="s">
        <v>106</v>
      </c>
      <c r="C42" s="11">
        <v>1.37</v>
      </c>
      <c r="D42" s="11">
        <v>1.37</v>
      </c>
      <c r="E42" s="11">
        <f t="shared" si="0"/>
        <v>3.61</v>
      </c>
      <c r="F42" s="11">
        <v>0.26</v>
      </c>
      <c r="G42" s="11">
        <v>0.3</v>
      </c>
      <c r="H42" s="11">
        <v>0.29</v>
      </c>
      <c r="I42" s="11">
        <v>0.31</v>
      </c>
      <c r="J42" s="11">
        <v>0.31</v>
      </c>
      <c r="K42" s="11">
        <v>0.31</v>
      </c>
      <c r="L42" s="11">
        <v>0.3</v>
      </c>
      <c r="M42" s="11">
        <v>0.33</v>
      </c>
      <c r="N42" s="11">
        <v>0.3</v>
      </c>
      <c r="O42" s="11">
        <v>0.3</v>
      </c>
      <c r="P42" s="11">
        <v>0.3</v>
      </c>
      <c r="Q42" s="11">
        <v>0.3</v>
      </c>
    </row>
    <row r="43" spans="1:17" ht="38.25">
      <c r="A43" s="17" t="s">
        <v>48</v>
      </c>
      <c r="B43" s="16" t="s">
        <v>55</v>
      </c>
      <c r="C43" s="11">
        <f>C44+C46</f>
        <v>24.9</v>
      </c>
      <c r="D43" s="11">
        <f>D44+D46</f>
        <v>27.45</v>
      </c>
      <c r="E43" s="11">
        <f t="shared" si="0"/>
        <v>193.15</v>
      </c>
      <c r="F43" s="11">
        <f>F44+F46</f>
        <v>16.66</v>
      </c>
      <c r="G43" s="11">
        <f aca="true" t="shared" si="14" ref="G43:Q43">G44+G46</f>
        <v>15.79</v>
      </c>
      <c r="H43" s="11">
        <f t="shared" si="14"/>
        <v>15.71</v>
      </c>
      <c r="I43" s="11">
        <f t="shared" si="14"/>
        <v>15.71</v>
      </c>
      <c r="J43" s="11">
        <f t="shared" si="14"/>
        <v>15.97</v>
      </c>
      <c r="K43" s="11">
        <f t="shared" si="14"/>
        <v>15.82</v>
      </c>
      <c r="L43" s="11">
        <f t="shared" si="14"/>
        <v>15.94</v>
      </c>
      <c r="M43" s="11">
        <f t="shared" si="14"/>
        <v>16.14</v>
      </c>
      <c r="N43" s="11">
        <f t="shared" si="14"/>
        <v>16.42</v>
      </c>
      <c r="O43" s="11">
        <f t="shared" si="14"/>
        <v>16.33</v>
      </c>
      <c r="P43" s="11">
        <f t="shared" si="14"/>
        <v>16.33</v>
      </c>
      <c r="Q43" s="11">
        <f t="shared" si="14"/>
        <v>16.33</v>
      </c>
    </row>
    <row r="44" spans="1:17" ht="25.5">
      <c r="A44" s="17"/>
      <c r="B44" s="16" t="s">
        <v>105</v>
      </c>
      <c r="C44" s="11"/>
      <c r="D44" s="11"/>
      <c r="E44" s="11">
        <f t="shared" si="0"/>
        <v>166.52</v>
      </c>
      <c r="F44" s="11">
        <v>14.42</v>
      </c>
      <c r="G44" s="11">
        <v>13.65</v>
      </c>
      <c r="H44" s="11">
        <v>13.54</v>
      </c>
      <c r="I44" s="11">
        <v>13.54</v>
      </c>
      <c r="J44" s="11">
        <v>13.65</v>
      </c>
      <c r="K44" s="11">
        <v>13.62</v>
      </c>
      <c r="L44" s="11">
        <v>13.75</v>
      </c>
      <c r="M44" s="11">
        <v>13.84</v>
      </c>
      <c r="N44" s="11">
        <v>14.12</v>
      </c>
      <c r="O44" s="11">
        <v>14.13</v>
      </c>
      <c r="P44" s="11">
        <v>14.13</v>
      </c>
      <c r="Q44" s="11">
        <v>14.13</v>
      </c>
    </row>
    <row r="45" spans="1:17" ht="12.75">
      <c r="A45" s="17"/>
      <c r="B45" s="16"/>
      <c r="C45" s="11"/>
      <c r="D45" s="11"/>
      <c r="E45" s="11"/>
      <c r="F45" s="3">
        <v>1</v>
      </c>
      <c r="G45" s="3">
        <v>2</v>
      </c>
      <c r="H45" s="3">
        <v>3</v>
      </c>
      <c r="I45" s="3">
        <v>4</v>
      </c>
      <c r="J45" s="3">
        <v>5</v>
      </c>
      <c r="K45" s="3">
        <v>6</v>
      </c>
      <c r="L45" s="3">
        <v>7</v>
      </c>
      <c r="M45" s="3">
        <v>8</v>
      </c>
      <c r="N45" s="3">
        <v>9</v>
      </c>
      <c r="O45" s="3">
        <v>10</v>
      </c>
      <c r="P45" s="3">
        <v>11</v>
      </c>
      <c r="Q45" s="3">
        <v>12</v>
      </c>
    </row>
    <row r="46" spans="1:17" ht="25.5">
      <c r="A46" s="17"/>
      <c r="B46" s="16" t="s">
        <v>106</v>
      </c>
      <c r="C46" s="11">
        <v>24.9</v>
      </c>
      <c r="D46" s="11">
        <v>27.45</v>
      </c>
      <c r="E46" s="11">
        <f t="shared" si="0"/>
        <v>26.63</v>
      </c>
      <c r="F46" s="11">
        <v>2.24</v>
      </c>
      <c r="G46" s="11">
        <v>2.14</v>
      </c>
      <c r="H46" s="11">
        <v>2.17</v>
      </c>
      <c r="I46" s="11">
        <v>2.17</v>
      </c>
      <c r="J46" s="11">
        <v>2.32</v>
      </c>
      <c r="K46" s="11">
        <v>2.2</v>
      </c>
      <c r="L46" s="11">
        <v>2.19</v>
      </c>
      <c r="M46" s="11">
        <v>2.3</v>
      </c>
      <c r="N46" s="11">
        <v>2.3</v>
      </c>
      <c r="O46" s="11">
        <v>2.2</v>
      </c>
      <c r="P46" s="11">
        <v>2.2</v>
      </c>
      <c r="Q46" s="11">
        <v>2.2</v>
      </c>
    </row>
    <row r="47" spans="1:17" ht="20.25" customHeight="1">
      <c r="A47" s="17" t="s">
        <v>49</v>
      </c>
      <c r="B47" s="11" t="s">
        <v>52</v>
      </c>
      <c r="C47" s="11">
        <f>C48+C49</f>
        <v>1.23</v>
      </c>
      <c r="D47" s="11">
        <f>D48+D49</f>
        <v>2.32</v>
      </c>
      <c r="E47" s="11">
        <f t="shared" si="0"/>
        <v>89.75</v>
      </c>
      <c r="F47" s="11">
        <f>F48+F49</f>
        <v>3.9</v>
      </c>
      <c r="G47" s="11">
        <f aca="true" t="shared" si="15" ref="G47:Q47">G48+G49</f>
        <v>3.38</v>
      </c>
      <c r="H47" s="11">
        <f t="shared" si="15"/>
        <v>8.19</v>
      </c>
      <c r="I47" s="11">
        <f t="shared" si="15"/>
        <v>3.93</v>
      </c>
      <c r="J47" s="11">
        <f t="shared" si="15"/>
        <v>5.44</v>
      </c>
      <c r="K47" s="11">
        <f t="shared" si="15"/>
        <v>9.77</v>
      </c>
      <c r="L47" s="11">
        <f t="shared" si="15"/>
        <v>15.55</v>
      </c>
      <c r="M47" s="11">
        <f t="shared" si="15"/>
        <v>9.02</v>
      </c>
      <c r="N47" s="11">
        <f t="shared" si="15"/>
        <v>7.64</v>
      </c>
      <c r="O47" s="11">
        <f t="shared" si="15"/>
        <v>7.64</v>
      </c>
      <c r="P47" s="11">
        <f t="shared" si="15"/>
        <v>7.64</v>
      </c>
      <c r="Q47" s="11">
        <f t="shared" si="15"/>
        <v>7.65</v>
      </c>
    </row>
    <row r="48" spans="1:17" ht="25.5">
      <c r="A48" s="17"/>
      <c r="B48" s="16" t="s">
        <v>105</v>
      </c>
      <c r="C48" s="11">
        <f>C51+C54+C57+C60</f>
        <v>0</v>
      </c>
      <c r="D48" s="11">
        <f>D51+D54+D57</f>
        <v>0</v>
      </c>
      <c r="E48" s="11">
        <f t="shared" si="0"/>
        <v>81.74</v>
      </c>
      <c r="F48" s="11">
        <f>F51+F54+F57+F60</f>
        <v>3.52</v>
      </c>
      <c r="G48" s="11">
        <f aca="true" t="shared" si="16" ref="G48:Q48">G51+G54+G57+G60</f>
        <v>3.05</v>
      </c>
      <c r="H48" s="11">
        <f t="shared" si="16"/>
        <v>7.65</v>
      </c>
      <c r="I48" s="11">
        <f t="shared" si="16"/>
        <v>3.62</v>
      </c>
      <c r="J48" s="11">
        <f t="shared" si="16"/>
        <v>4.87</v>
      </c>
      <c r="K48" s="11">
        <f t="shared" si="16"/>
        <v>8.4</v>
      </c>
      <c r="L48" s="11">
        <f t="shared" si="16"/>
        <v>14.51</v>
      </c>
      <c r="M48" s="11">
        <f t="shared" si="16"/>
        <v>8.47</v>
      </c>
      <c r="N48" s="11">
        <f t="shared" si="16"/>
        <v>6.91</v>
      </c>
      <c r="O48" s="11">
        <f t="shared" si="16"/>
        <v>6.91</v>
      </c>
      <c r="P48" s="11">
        <f t="shared" si="16"/>
        <v>6.91</v>
      </c>
      <c r="Q48" s="11">
        <f t="shared" si="16"/>
        <v>6.92</v>
      </c>
    </row>
    <row r="49" spans="1:17" ht="25.5">
      <c r="A49" s="17"/>
      <c r="B49" s="16" t="s">
        <v>106</v>
      </c>
      <c r="C49" s="11">
        <f>C52+C55+C58+C61</f>
        <v>1.23</v>
      </c>
      <c r="D49" s="11">
        <f>D52+D55+D58+D61</f>
        <v>2.32</v>
      </c>
      <c r="E49" s="11">
        <f t="shared" si="0"/>
        <v>8.01</v>
      </c>
      <c r="F49" s="11">
        <f>F52+F55+F58+F61</f>
        <v>0.38</v>
      </c>
      <c r="G49" s="11">
        <f aca="true" t="shared" si="17" ref="G49:Q49">G52+G55+G58+G61</f>
        <v>0.33</v>
      </c>
      <c r="H49" s="11">
        <f t="shared" si="17"/>
        <v>0.54</v>
      </c>
      <c r="I49" s="11">
        <f t="shared" si="17"/>
        <v>0.31</v>
      </c>
      <c r="J49" s="11">
        <f t="shared" si="17"/>
        <v>0.57</v>
      </c>
      <c r="K49" s="11">
        <f t="shared" si="17"/>
        <v>1.37</v>
      </c>
      <c r="L49" s="11">
        <f t="shared" si="17"/>
        <v>1.04</v>
      </c>
      <c r="M49" s="11">
        <f t="shared" si="17"/>
        <v>0.55</v>
      </c>
      <c r="N49" s="11">
        <f t="shared" si="17"/>
        <v>0.73</v>
      </c>
      <c r="O49" s="11">
        <f t="shared" si="17"/>
        <v>0.73</v>
      </c>
      <c r="P49" s="11">
        <f t="shared" si="17"/>
        <v>0.73</v>
      </c>
      <c r="Q49" s="11">
        <f t="shared" si="17"/>
        <v>0.73</v>
      </c>
    </row>
    <row r="50" spans="1:17" ht="28.5" customHeight="1">
      <c r="A50" s="17" t="s">
        <v>195</v>
      </c>
      <c r="B50" s="16" t="s">
        <v>54</v>
      </c>
      <c r="C50" s="11">
        <f>C51+C52</f>
        <v>0.33</v>
      </c>
      <c r="D50" s="11">
        <f>D51+D52</f>
        <v>0.21</v>
      </c>
      <c r="E50" s="11">
        <f t="shared" si="0"/>
        <v>2.82</v>
      </c>
      <c r="F50" s="11">
        <f aca="true" t="shared" si="18" ref="F50:Q50">F51+F52</f>
        <v>0</v>
      </c>
      <c r="G50" s="11">
        <f t="shared" si="18"/>
        <v>0</v>
      </c>
      <c r="H50" s="11">
        <f t="shared" si="18"/>
        <v>0</v>
      </c>
      <c r="I50" s="11">
        <f t="shared" si="18"/>
        <v>0</v>
      </c>
      <c r="J50" s="11">
        <f t="shared" si="18"/>
        <v>0</v>
      </c>
      <c r="K50" s="11">
        <f t="shared" si="18"/>
        <v>0</v>
      </c>
      <c r="L50" s="11">
        <f t="shared" si="18"/>
        <v>0.98</v>
      </c>
      <c r="M50" s="11">
        <f t="shared" si="18"/>
        <v>0.75</v>
      </c>
      <c r="N50" s="11">
        <f t="shared" si="18"/>
        <v>0.27</v>
      </c>
      <c r="O50" s="11">
        <f t="shared" si="18"/>
        <v>0.27</v>
      </c>
      <c r="P50" s="11">
        <f t="shared" si="18"/>
        <v>0.27</v>
      </c>
      <c r="Q50" s="11">
        <f t="shared" si="18"/>
        <v>0.28</v>
      </c>
    </row>
    <row r="51" spans="1:17" ht="25.5">
      <c r="A51" s="17"/>
      <c r="B51" s="16" t="s">
        <v>105</v>
      </c>
      <c r="C51" s="11"/>
      <c r="D51" s="11"/>
      <c r="E51" s="11">
        <f t="shared" si="0"/>
        <v>2.5</v>
      </c>
      <c r="F51" s="11"/>
      <c r="G51" s="11"/>
      <c r="H51" s="11"/>
      <c r="I51" s="11"/>
      <c r="J51" s="11"/>
      <c r="K51" s="11"/>
      <c r="L51" s="11">
        <v>0.87</v>
      </c>
      <c r="M51" s="11">
        <v>0.66</v>
      </c>
      <c r="N51" s="11">
        <v>0.24</v>
      </c>
      <c r="O51" s="11">
        <v>0.24</v>
      </c>
      <c r="P51" s="11">
        <v>0.24</v>
      </c>
      <c r="Q51" s="11">
        <v>0.25</v>
      </c>
    </row>
    <row r="52" spans="1:17" ht="25.5">
      <c r="A52" s="17"/>
      <c r="B52" s="16" t="s">
        <v>106</v>
      </c>
      <c r="C52" s="11">
        <v>0.33</v>
      </c>
      <c r="D52" s="11">
        <v>0.21</v>
      </c>
      <c r="E52" s="11">
        <f t="shared" si="0"/>
        <v>0.32</v>
      </c>
      <c r="F52" s="11"/>
      <c r="G52" s="11"/>
      <c r="H52" s="11"/>
      <c r="I52" s="11"/>
      <c r="J52" s="11"/>
      <c r="K52" s="11"/>
      <c r="L52" s="11">
        <v>0.11</v>
      </c>
      <c r="M52" s="11">
        <v>0.09</v>
      </c>
      <c r="N52" s="11">
        <v>0.03</v>
      </c>
      <c r="O52" s="11">
        <v>0.03</v>
      </c>
      <c r="P52" s="11">
        <v>0.03</v>
      </c>
      <c r="Q52" s="11">
        <v>0.03</v>
      </c>
    </row>
    <row r="53" spans="1:17" ht="38.25">
      <c r="A53" s="17" t="s">
        <v>196</v>
      </c>
      <c r="B53" s="16" t="s">
        <v>51</v>
      </c>
      <c r="C53" s="11">
        <f>C54+C55</f>
        <v>0.9</v>
      </c>
      <c r="D53" s="11">
        <f>D54+D55</f>
        <v>1.76</v>
      </c>
      <c r="E53" s="11">
        <f t="shared" si="0"/>
        <v>18.75</v>
      </c>
      <c r="F53" s="11">
        <f>F54+F55</f>
        <v>1.5</v>
      </c>
      <c r="G53" s="11">
        <f aca="true" t="shared" si="19" ref="G53:Q53">G54+G55</f>
        <v>1.43</v>
      </c>
      <c r="H53" s="11">
        <f t="shared" si="19"/>
        <v>1.68</v>
      </c>
      <c r="I53" s="11">
        <f t="shared" si="19"/>
        <v>1.38</v>
      </c>
      <c r="J53" s="11">
        <f t="shared" si="19"/>
        <v>1.62</v>
      </c>
      <c r="K53" s="11">
        <f t="shared" si="19"/>
        <v>1.3</v>
      </c>
      <c r="L53" s="11">
        <f t="shared" si="19"/>
        <v>1.43</v>
      </c>
      <c r="M53" s="11">
        <f t="shared" si="19"/>
        <v>0.93</v>
      </c>
      <c r="N53" s="11">
        <f t="shared" si="19"/>
        <v>1.87</v>
      </c>
      <c r="O53" s="11">
        <f t="shared" si="19"/>
        <v>1.87</v>
      </c>
      <c r="P53" s="11">
        <f t="shared" si="19"/>
        <v>1.87</v>
      </c>
      <c r="Q53" s="11">
        <f t="shared" si="19"/>
        <v>1.87</v>
      </c>
    </row>
    <row r="54" spans="1:17" ht="24.75" customHeight="1">
      <c r="A54" s="17"/>
      <c r="B54" s="16" t="s">
        <v>105</v>
      </c>
      <c r="C54" s="11"/>
      <c r="D54" s="11"/>
      <c r="E54" s="11">
        <f aca="true" t="shared" si="20" ref="E54:E65">F54+G54+H54+I54+J54+K54+L54+M54+N54+O54+P54+Q54</f>
        <v>16.57</v>
      </c>
      <c r="F54" s="11">
        <v>1.34</v>
      </c>
      <c r="G54" s="11">
        <v>1.26</v>
      </c>
      <c r="H54" s="11">
        <v>1.47</v>
      </c>
      <c r="I54" s="11">
        <v>1.21</v>
      </c>
      <c r="J54" s="11">
        <v>1.44</v>
      </c>
      <c r="K54" s="11">
        <v>1.13</v>
      </c>
      <c r="L54" s="11">
        <v>1.26</v>
      </c>
      <c r="M54" s="11">
        <v>0.82</v>
      </c>
      <c r="N54" s="11">
        <v>1.66</v>
      </c>
      <c r="O54" s="11">
        <v>1.66</v>
      </c>
      <c r="P54" s="11">
        <v>1.66</v>
      </c>
      <c r="Q54" s="11">
        <v>1.66</v>
      </c>
    </row>
    <row r="55" spans="1:17" ht="24.75" customHeight="1">
      <c r="A55" s="17"/>
      <c r="B55" s="16" t="s">
        <v>106</v>
      </c>
      <c r="C55" s="11">
        <v>0.9</v>
      </c>
      <c r="D55" s="11">
        <v>1.76</v>
      </c>
      <c r="E55" s="11">
        <f t="shared" si="20"/>
        <v>2.18</v>
      </c>
      <c r="F55" s="11">
        <v>0.16</v>
      </c>
      <c r="G55" s="11">
        <v>0.17</v>
      </c>
      <c r="H55" s="11">
        <v>0.21</v>
      </c>
      <c r="I55" s="11">
        <v>0.17</v>
      </c>
      <c r="J55" s="11">
        <v>0.18</v>
      </c>
      <c r="K55" s="11">
        <v>0.17</v>
      </c>
      <c r="L55" s="11">
        <v>0.17</v>
      </c>
      <c r="M55" s="11">
        <v>0.11</v>
      </c>
      <c r="N55" s="11">
        <v>0.21</v>
      </c>
      <c r="O55" s="11">
        <v>0.21</v>
      </c>
      <c r="P55" s="11">
        <v>0.21</v>
      </c>
      <c r="Q55" s="11">
        <v>0.21</v>
      </c>
    </row>
    <row r="56" spans="1:17" ht="51.75" customHeight="1">
      <c r="A56" s="4" t="s">
        <v>197</v>
      </c>
      <c r="B56" s="7" t="s">
        <v>204</v>
      </c>
      <c r="C56" s="4">
        <f>C57+C58</f>
        <v>0</v>
      </c>
      <c r="D56" s="4">
        <f>D57+D58</f>
        <v>0</v>
      </c>
      <c r="E56" s="11">
        <f t="shared" si="20"/>
        <v>23.43</v>
      </c>
      <c r="F56" s="4">
        <f>F57+F58</f>
        <v>2.08</v>
      </c>
      <c r="G56" s="4">
        <f aca="true" t="shared" si="21" ref="G56:Q56">G57+G58</f>
        <v>1.28</v>
      </c>
      <c r="H56" s="4">
        <f t="shared" si="21"/>
        <v>0.56</v>
      </c>
      <c r="I56" s="4">
        <f t="shared" si="21"/>
        <v>0.73</v>
      </c>
      <c r="J56" s="4">
        <f t="shared" si="21"/>
        <v>0.97</v>
      </c>
      <c r="K56" s="4">
        <f t="shared" si="21"/>
        <v>3.92</v>
      </c>
      <c r="L56" s="4">
        <f t="shared" si="21"/>
        <v>1.42</v>
      </c>
      <c r="M56" s="4">
        <f t="shared" si="21"/>
        <v>4.47</v>
      </c>
      <c r="N56" s="11">
        <f t="shared" si="21"/>
        <v>2</v>
      </c>
      <c r="O56" s="11">
        <f t="shared" si="21"/>
        <v>2</v>
      </c>
      <c r="P56" s="11">
        <f t="shared" si="21"/>
        <v>2</v>
      </c>
      <c r="Q56" s="11">
        <f t="shared" si="21"/>
        <v>2</v>
      </c>
    </row>
    <row r="57" spans="1:17" ht="24.75" customHeight="1">
      <c r="A57" s="4"/>
      <c r="B57" s="16" t="s">
        <v>105</v>
      </c>
      <c r="C57" s="4"/>
      <c r="D57" s="4"/>
      <c r="E57" s="11">
        <f t="shared" si="20"/>
        <v>21.07</v>
      </c>
      <c r="F57" s="11">
        <v>2</v>
      </c>
      <c r="G57" s="4">
        <v>1.12</v>
      </c>
      <c r="H57" s="11">
        <v>0.56</v>
      </c>
      <c r="I57" s="4">
        <v>0.61</v>
      </c>
      <c r="J57" s="4">
        <v>0.85</v>
      </c>
      <c r="K57" s="4">
        <v>3.41</v>
      </c>
      <c r="L57" s="4">
        <v>1.31</v>
      </c>
      <c r="M57" s="4">
        <v>4.17</v>
      </c>
      <c r="N57" s="4">
        <v>1.76</v>
      </c>
      <c r="O57" s="4">
        <v>1.76</v>
      </c>
      <c r="P57" s="4">
        <v>1.76</v>
      </c>
      <c r="Q57" s="4">
        <v>1.76</v>
      </c>
    </row>
    <row r="58" spans="1:17" ht="24" customHeight="1">
      <c r="A58" s="4"/>
      <c r="B58" s="16" t="s">
        <v>106</v>
      </c>
      <c r="C58" s="4"/>
      <c r="D58" s="4"/>
      <c r="E58" s="11">
        <f t="shared" si="20"/>
        <v>2.36</v>
      </c>
      <c r="F58" s="4">
        <v>0.08</v>
      </c>
      <c r="G58" s="4">
        <v>0.16</v>
      </c>
      <c r="H58" s="4">
        <v>0</v>
      </c>
      <c r="I58" s="4">
        <v>0.12</v>
      </c>
      <c r="J58" s="4">
        <v>0.12</v>
      </c>
      <c r="K58" s="4">
        <v>0.51</v>
      </c>
      <c r="L58" s="4">
        <v>0.11</v>
      </c>
      <c r="M58" s="4">
        <v>0.3</v>
      </c>
      <c r="N58" s="4">
        <v>0.24</v>
      </c>
      <c r="O58" s="4">
        <v>0.24</v>
      </c>
      <c r="P58" s="4">
        <v>0.24</v>
      </c>
      <c r="Q58" s="4">
        <v>0.24</v>
      </c>
    </row>
    <row r="59" spans="1:17" ht="25.5">
      <c r="A59" s="4" t="s">
        <v>198</v>
      </c>
      <c r="B59" s="16" t="s">
        <v>176</v>
      </c>
      <c r="C59" s="4">
        <f>C60+C61</f>
        <v>0</v>
      </c>
      <c r="D59" s="11">
        <f>D60+D61</f>
        <v>0.35</v>
      </c>
      <c r="E59" s="11">
        <f t="shared" si="20"/>
        <v>44.75</v>
      </c>
      <c r="F59" s="4">
        <f aca="true" t="shared" si="22" ref="F59:Q59">F60+F61</f>
        <v>0.32</v>
      </c>
      <c r="G59" s="4">
        <f t="shared" si="22"/>
        <v>0.67</v>
      </c>
      <c r="H59" s="4">
        <f t="shared" si="22"/>
        <v>5.95</v>
      </c>
      <c r="I59" s="4">
        <f t="shared" si="22"/>
        <v>1.82</v>
      </c>
      <c r="J59" s="4">
        <f t="shared" si="22"/>
        <v>2.85</v>
      </c>
      <c r="K59" s="4">
        <f t="shared" si="22"/>
        <v>4.55</v>
      </c>
      <c r="L59" s="4">
        <f t="shared" si="22"/>
        <v>11.72</v>
      </c>
      <c r="M59" s="4">
        <f t="shared" si="22"/>
        <v>2.87</v>
      </c>
      <c r="N59" s="11">
        <f t="shared" si="22"/>
        <v>3.5</v>
      </c>
      <c r="O59" s="11">
        <f t="shared" si="22"/>
        <v>3.5</v>
      </c>
      <c r="P59" s="11">
        <f t="shared" si="22"/>
        <v>3.5</v>
      </c>
      <c r="Q59" s="11">
        <f t="shared" si="22"/>
        <v>3.5</v>
      </c>
    </row>
    <row r="60" spans="1:17" ht="25.5">
      <c r="A60" s="4"/>
      <c r="B60" s="16" t="s">
        <v>105</v>
      </c>
      <c r="C60" s="4"/>
      <c r="D60" s="11"/>
      <c r="E60" s="11">
        <f t="shared" si="20"/>
        <v>41.6</v>
      </c>
      <c r="F60" s="4">
        <v>0.18</v>
      </c>
      <c r="G60" s="4">
        <v>0.67</v>
      </c>
      <c r="H60" s="4">
        <v>5.62</v>
      </c>
      <c r="I60" s="11">
        <v>1.8</v>
      </c>
      <c r="J60" s="4">
        <v>2.58</v>
      </c>
      <c r="K60" s="4">
        <v>3.86</v>
      </c>
      <c r="L60" s="4">
        <v>11.07</v>
      </c>
      <c r="M60" s="4">
        <v>2.82</v>
      </c>
      <c r="N60" s="4">
        <v>3.25</v>
      </c>
      <c r="O60" s="4">
        <v>3.25</v>
      </c>
      <c r="P60" s="4">
        <v>3.25</v>
      </c>
      <c r="Q60" s="4">
        <v>3.25</v>
      </c>
    </row>
    <row r="61" spans="1:17" ht="29.25" customHeight="1">
      <c r="A61" s="4"/>
      <c r="B61" s="16" t="s">
        <v>106</v>
      </c>
      <c r="C61" s="4"/>
      <c r="D61" s="11">
        <v>0.35</v>
      </c>
      <c r="E61" s="4">
        <f t="shared" si="20"/>
        <v>3.15</v>
      </c>
      <c r="F61" s="4">
        <v>0.14</v>
      </c>
      <c r="G61" s="4"/>
      <c r="H61" s="4">
        <v>0.33</v>
      </c>
      <c r="I61" s="4">
        <v>0.02</v>
      </c>
      <c r="J61" s="4">
        <v>0.27</v>
      </c>
      <c r="K61" s="4">
        <v>0.69</v>
      </c>
      <c r="L61" s="4">
        <v>0.65</v>
      </c>
      <c r="M61" s="4">
        <v>0.05</v>
      </c>
      <c r="N61" s="4">
        <v>0.25</v>
      </c>
      <c r="O61" s="4">
        <v>0.25</v>
      </c>
      <c r="P61" s="4">
        <v>0.25</v>
      </c>
      <c r="Q61" s="4">
        <v>0.25</v>
      </c>
    </row>
    <row r="62" spans="1:17" ht="12.75">
      <c r="A62" s="4"/>
      <c r="B62" s="16"/>
      <c r="C62" s="4"/>
      <c r="D62" s="11"/>
      <c r="E62" s="4"/>
      <c r="F62" s="3">
        <v>1</v>
      </c>
      <c r="G62" s="3">
        <v>2</v>
      </c>
      <c r="H62" s="3">
        <v>3</v>
      </c>
      <c r="I62" s="3">
        <v>4</v>
      </c>
      <c r="J62" s="3">
        <v>5</v>
      </c>
      <c r="K62" s="3">
        <v>6</v>
      </c>
      <c r="L62" s="3">
        <v>7</v>
      </c>
      <c r="M62" s="3">
        <v>8</v>
      </c>
      <c r="N62" s="3">
        <v>9</v>
      </c>
      <c r="O62" s="3">
        <v>10</v>
      </c>
      <c r="P62" s="3">
        <v>11</v>
      </c>
      <c r="Q62" s="3">
        <v>12</v>
      </c>
    </row>
    <row r="63" spans="1:17" ht="22.5" customHeight="1">
      <c r="A63" s="5">
        <v>3</v>
      </c>
      <c r="B63" s="4" t="s">
        <v>25</v>
      </c>
      <c r="C63" s="11">
        <f>C64+C65</f>
        <v>67.22</v>
      </c>
      <c r="D63" s="11">
        <f>D64+D65</f>
        <v>138.53</v>
      </c>
      <c r="E63" s="11">
        <f t="shared" si="20"/>
        <v>40.1</v>
      </c>
      <c r="F63" s="11">
        <f>F10-F15</f>
        <v>-11.51</v>
      </c>
      <c r="G63" s="11">
        <f aca="true" t="shared" si="23" ref="G63:Q63">G10-G15</f>
        <v>23.13</v>
      </c>
      <c r="H63" s="11">
        <f t="shared" si="23"/>
        <v>18.32</v>
      </c>
      <c r="I63" s="11">
        <f t="shared" si="23"/>
        <v>16.25</v>
      </c>
      <c r="J63" s="11">
        <f t="shared" si="23"/>
        <v>9.41</v>
      </c>
      <c r="K63" s="11">
        <f t="shared" si="23"/>
        <v>15.79</v>
      </c>
      <c r="L63" s="11">
        <f t="shared" si="23"/>
        <v>-4.4</v>
      </c>
      <c r="M63" s="11">
        <f t="shared" si="23"/>
        <v>10.11</v>
      </c>
      <c r="N63" s="11">
        <f t="shared" si="23"/>
        <v>-6.14</v>
      </c>
      <c r="O63" s="11">
        <f t="shared" si="23"/>
        <v>-6.18</v>
      </c>
      <c r="P63" s="11">
        <f t="shared" si="23"/>
        <v>-2.21</v>
      </c>
      <c r="Q63" s="11">
        <f t="shared" si="23"/>
        <v>-22.47</v>
      </c>
    </row>
    <row r="64" spans="1:17" ht="26.25" customHeight="1">
      <c r="A64" s="4"/>
      <c r="B64" s="7" t="s">
        <v>103</v>
      </c>
      <c r="C64" s="11"/>
      <c r="D64" s="11"/>
      <c r="E64" s="11">
        <f t="shared" si="20"/>
        <v>-22.8</v>
      </c>
      <c r="F64" s="11">
        <f>F11-F16</f>
        <v>-12.35</v>
      </c>
      <c r="G64" s="11">
        <f aca="true" t="shared" si="24" ref="G64:Q64">G11-G16</f>
        <v>17.03</v>
      </c>
      <c r="H64" s="11">
        <f t="shared" si="24"/>
        <v>6.74</v>
      </c>
      <c r="I64" s="11">
        <f t="shared" si="24"/>
        <v>10.33</v>
      </c>
      <c r="J64" s="11">
        <f t="shared" si="24"/>
        <v>2.75</v>
      </c>
      <c r="K64" s="11">
        <f t="shared" si="24"/>
        <v>9.62</v>
      </c>
      <c r="L64" s="11">
        <f t="shared" si="24"/>
        <v>-9.36</v>
      </c>
      <c r="M64" s="11">
        <f t="shared" si="24"/>
        <v>3.02</v>
      </c>
      <c r="N64" s="11">
        <f t="shared" si="24"/>
        <v>-9.75</v>
      </c>
      <c r="O64" s="11">
        <f t="shared" si="24"/>
        <v>-9.79</v>
      </c>
      <c r="P64" s="11">
        <f t="shared" si="24"/>
        <v>-11.58</v>
      </c>
      <c r="Q64" s="11">
        <f t="shared" si="24"/>
        <v>-19.46</v>
      </c>
    </row>
    <row r="65" spans="1:17" ht="16.5" customHeight="1">
      <c r="A65" s="4"/>
      <c r="B65" s="4" t="s">
        <v>104</v>
      </c>
      <c r="C65" s="11">
        <f>C12-C17</f>
        <v>67.22</v>
      </c>
      <c r="D65" s="11">
        <f>D12-D17</f>
        <v>138.53</v>
      </c>
      <c r="E65" s="11">
        <f t="shared" si="20"/>
        <v>62.9</v>
      </c>
      <c r="F65" s="11">
        <f>F12-F17</f>
        <v>0.84</v>
      </c>
      <c r="G65" s="11">
        <f aca="true" t="shared" si="25" ref="G65:Q65">G12-G17</f>
        <v>6.1</v>
      </c>
      <c r="H65" s="11">
        <f t="shared" si="25"/>
        <v>11.58</v>
      </c>
      <c r="I65" s="11">
        <f t="shared" si="25"/>
        <v>5.92</v>
      </c>
      <c r="J65" s="11">
        <f t="shared" si="25"/>
        <v>6.66</v>
      </c>
      <c r="K65" s="11">
        <f t="shared" si="25"/>
        <v>6.17</v>
      </c>
      <c r="L65" s="11">
        <f t="shared" si="25"/>
        <v>4.96</v>
      </c>
      <c r="M65" s="11">
        <f t="shared" si="25"/>
        <v>7.09</v>
      </c>
      <c r="N65" s="11">
        <f t="shared" si="25"/>
        <v>3.61</v>
      </c>
      <c r="O65" s="11">
        <f t="shared" si="25"/>
        <v>3.61</v>
      </c>
      <c r="P65" s="11">
        <f t="shared" si="25"/>
        <v>9.37</v>
      </c>
      <c r="Q65" s="11">
        <f t="shared" si="25"/>
        <v>-3.01</v>
      </c>
    </row>
    <row r="67" ht="12.75">
      <c r="H67" s="12"/>
    </row>
    <row r="69" spans="2:7" ht="12.75">
      <c r="B69" s="1" t="s">
        <v>26</v>
      </c>
      <c r="C69" s="12"/>
      <c r="D69" s="12"/>
      <c r="E69" s="12"/>
      <c r="F69" s="12" t="s">
        <v>28</v>
      </c>
      <c r="G69" s="12"/>
    </row>
    <row r="71" spans="2:7" ht="12.75">
      <c r="B71" s="1" t="s">
        <v>27</v>
      </c>
      <c r="C71" s="12"/>
      <c r="D71" s="12"/>
      <c r="E71" s="12"/>
      <c r="F71" s="12" t="s">
        <v>29</v>
      </c>
      <c r="G71" s="12"/>
    </row>
    <row r="73" spans="2:7" ht="12.75">
      <c r="B73" s="1" t="s">
        <v>188</v>
      </c>
      <c r="C73" s="12"/>
      <c r="D73" s="12"/>
      <c r="E73" s="12"/>
      <c r="F73" s="12" t="s">
        <v>187</v>
      </c>
      <c r="G73" s="12"/>
    </row>
    <row r="77" ht="12.75">
      <c r="A77" s="1"/>
    </row>
    <row r="78" ht="12.75">
      <c r="A78" s="1"/>
    </row>
    <row r="79" ht="12.75">
      <c r="A79" s="1"/>
    </row>
  </sheetData>
  <mergeCells count="5">
    <mergeCell ref="F8:Q8"/>
    <mergeCell ref="A8:A9"/>
    <mergeCell ref="B8:B9"/>
    <mergeCell ref="C8:D8"/>
    <mergeCell ref="E8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Укрсоцбанк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Jeta's client</dc:creator>
  <cp:keywords/>
  <dc:description/>
  <cp:lastModifiedBy>User</cp:lastModifiedBy>
  <cp:lastPrinted>2002-12-31T23:01:14Z</cp:lastPrinted>
  <dcterms:created xsi:type="dcterms:W3CDTF">1999-05-13T12:35:39Z</dcterms:created>
  <dcterms:modified xsi:type="dcterms:W3CDTF">2013-11-07T14:10:11Z</dcterms:modified>
  <cp:category/>
  <cp:version/>
  <cp:contentType/>
  <cp:contentStatus/>
</cp:coreProperties>
</file>